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tabRatio="877"/>
  </bookViews>
  <sheets>
    <sheet name="TITLE PAGE" sheetId="1" r:id="rId1"/>
    <sheet name="WRZ summary" sheetId="2" r:id="rId2"/>
    <sheet name="1. BL Licences" sheetId="3" state="hidden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3" l="1"/>
  <c r="M50" i="13"/>
  <c r="I68" i="13"/>
  <c r="DW40" i="13" l="1"/>
  <c r="DV40" i="13"/>
  <c r="DU40" i="13"/>
  <c r="DT40" i="13"/>
  <c r="DS40" i="13"/>
  <c r="DR40" i="13"/>
  <c r="DQ40" i="13"/>
  <c r="DP40" i="13"/>
  <c r="DO40" i="13"/>
  <c r="DN40" i="13"/>
  <c r="DM40" i="13"/>
  <c r="DL40" i="13"/>
  <c r="DK40" i="13"/>
  <c r="DJ40" i="13"/>
  <c r="DI40" i="13"/>
  <c r="DH40" i="13"/>
  <c r="DG40" i="13"/>
  <c r="DF40" i="13"/>
  <c r="DE40" i="13"/>
  <c r="DD40" i="13"/>
  <c r="DC40" i="13"/>
  <c r="DB40" i="13"/>
  <c r="DA40" i="13"/>
  <c r="CZ40" i="13"/>
  <c r="CY40" i="13"/>
  <c r="CX40" i="13"/>
  <c r="CW40" i="13"/>
  <c r="CV40" i="13"/>
  <c r="CU40" i="13"/>
  <c r="CT40" i="13"/>
  <c r="CS40" i="13"/>
  <c r="CR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BG40" i="13"/>
  <c r="BF40" i="13"/>
  <c r="BE40" i="13"/>
  <c r="BD40" i="13"/>
  <c r="BC40" i="13"/>
  <c r="BB40" i="13"/>
  <c r="BA40" i="13"/>
  <c r="AZ40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I28" i="13"/>
  <c r="DW27" i="13"/>
  <c r="DV27" i="13"/>
  <c r="DU27" i="13"/>
  <c r="DT27" i="13"/>
  <c r="DS27" i="13"/>
  <c r="DR27" i="13"/>
  <c r="DQ27" i="13"/>
  <c r="DP27" i="13"/>
  <c r="DO27" i="13"/>
  <c r="DN27" i="13"/>
  <c r="DM27" i="13"/>
  <c r="DL27" i="13"/>
  <c r="DK27" i="13"/>
  <c r="DJ27" i="13"/>
  <c r="DI27" i="13"/>
  <c r="DH27" i="13"/>
  <c r="DG27" i="13"/>
  <c r="DF27" i="13"/>
  <c r="DE27" i="13"/>
  <c r="DD27" i="13"/>
  <c r="DC27" i="13"/>
  <c r="DB27" i="13"/>
  <c r="DA27" i="13"/>
  <c r="CZ27" i="13"/>
  <c r="CY27" i="13"/>
  <c r="CX27" i="13"/>
  <c r="CW27" i="13"/>
  <c r="CV27" i="13"/>
  <c r="CU27" i="13"/>
  <c r="CT27" i="13"/>
  <c r="CS27" i="13"/>
  <c r="CR27" i="13"/>
  <c r="CQ27" i="13"/>
  <c r="CP27" i="13"/>
  <c r="CO27" i="13"/>
  <c r="CN27" i="13"/>
  <c r="CM27" i="13"/>
  <c r="CL27" i="13"/>
  <c r="CK27" i="13"/>
  <c r="CJ27" i="13"/>
  <c r="CI27" i="13"/>
  <c r="CH27" i="13"/>
  <c r="CG27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T27" i="13"/>
  <c r="BS27" i="13"/>
  <c r="BR27" i="13"/>
  <c r="BQ27" i="13"/>
  <c r="BP27" i="13"/>
  <c r="BO27" i="13"/>
  <c r="BN27" i="13"/>
  <c r="BM27" i="13"/>
  <c r="BL27" i="13"/>
  <c r="BK27" i="13"/>
  <c r="BJ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I15" i="13"/>
  <c r="I50" i="13" l="1"/>
  <c r="I8" i="11" l="1"/>
  <c r="J8" i="11"/>
  <c r="K8" i="11"/>
  <c r="H2" i="5" l="1"/>
  <c r="D91" i="13" l="1"/>
  <c r="D92" i="13"/>
  <c r="D93" i="13"/>
  <c r="D94" i="13"/>
  <c r="D90" i="13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L23" i="4"/>
  <c r="K23" i="4"/>
  <c r="J23" i="4"/>
  <c r="I23" i="4"/>
  <c r="H23" i="4"/>
  <c r="M3" i="9" l="1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L3" i="9"/>
  <c r="K3" i="9"/>
  <c r="J3" i="9"/>
  <c r="I3" i="9"/>
  <c r="H3" i="9"/>
  <c r="L5" i="8"/>
  <c r="H5" i="8"/>
  <c r="H27" i="8" l="1"/>
  <c r="C91" i="13" l="1"/>
  <c r="C92" i="13"/>
  <c r="C93" i="13"/>
  <c r="C94" i="13"/>
  <c r="C90" i="13"/>
  <c r="H53" i="5"/>
  <c r="A4" i="2" l="1"/>
  <c r="A3" i="2"/>
  <c r="H4" i="3" l="1"/>
  <c r="H8" i="3"/>
  <c r="H9" i="3"/>
  <c r="L58" i="5" l="1"/>
  <c r="K58" i="5"/>
  <c r="M58" i="5"/>
  <c r="P58" i="5"/>
  <c r="BP8" i="13" l="1"/>
  <c r="Y3" i="13"/>
  <c r="Z3" i="13" s="1"/>
  <c r="AA14" i="13" l="1"/>
  <c r="AO6" i="13"/>
  <c r="AW9" i="13"/>
  <c r="CE6" i="13"/>
  <c r="CV11" i="13"/>
  <c r="CL49" i="13"/>
  <c r="AD10" i="13"/>
  <c r="BI44" i="13"/>
  <c r="CH7" i="13"/>
  <c r="DL10" i="13"/>
  <c r="BN48" i="13"/>
  <c r="CG63" i="13"/>
  <c r="BW41" i="13"/>
  <c r="BJ6" i="13"/>
  <c r="AR7" i="13"/>
  <c r="DF8" i="13"/>
  <c r="BU10" i="13"/>
  <c r="BD12" i="13"/>
  <c r="AY43" i="13"/>
  <c r="DT64" i="13"/>
  <c r="Y6" i="13"/>
  <c r="DC6" i="13"/>
  <c r="Y8" i="13"/>
  <c r="CN9" i="13"/>
  <c r="BB11" i="13"/>
  <c r="CY14" i="13"/>
  <c r="CD46" i="13"/>
  <c r="Z6" i="13"/>
  <c r="AT6" i="13"/>
  <c r="BO6" i="13"/>
  <c r="CK6" i="13"/>
  <c r="DN6" i="13"/>
  <c r="BB7" i="13"/>
  <c r="CS7" i="13"/>
  <c r="AJ8" i="13"/>
  <c r="BZ8" i="13"/>
  <c r="DQ8" i="13"/>
  <c r="BH9" i="13"/>
  <c r="CX9" i="13"/>
  <c r="AO10" i="13"/>
  <c r="CF10" i="13"/>
  <c r="DV10" i="13"/>
  <c r="BM11" i="13"/>
  <c r="DK11" i="13"/>
  <c r="BU12" i="13"/>
  <c r="AS14" i="13"/>
  <c r="DS14" i="13"/>
  <c r="CO41" i="13"/>
  <c r="CB43" i="13"/>
  <c r="CK44" i="13"/>
  <c r="DQ46" i="13"/>
  <c r="DM48" i="13"/>
  <c r="AN81" i="13"/>
  <c r="AD6" i="13"/>
  <c r="AY6" i="13"/>
  <c r="BU6" i="13"/>
  <c r="CP6" i="13"/>
  <c r="BM7" i="13"/>
  <c r="DD7" i="13"/>
  <c r="AT8" i="13"/>
  <c r="CK8" i="13"/>
  <c r="AB9" i="13"/>
  <c r="BR9" i="13"/>
  <c r="DI9" i="13"/>
  <c r="AZ10" i="13"/>
  <c r="CP10" i="13"/>
  <c r="AG11" i="13"/>
  <c r="BX11" i="13"/>
  <c r="X12" i="13"/>
  <c r="CO12" i="13"/>
  <c r="BM14" i="13"/>
  <c r="AJ41" i="13"/>
  <c r="DH41" i="13"/>
  <c r="DD43" i="13"/>
  <c r="DM44" i="13"/>
  <c r="BR47" i="13"/>
  <c r="AI6" i="13"/>
  <c r="BE6" i="13"/>
  <c r="BZ6" i="13"/>
  <c r="CW6" i="13"/>
  <c r="AG7" i="13"/>
  <c r="BX7" i="13"/>
  <c r="DN7" i="13"/>
  <c r="BE8" i="13"/>
  <c r="CV8" i="13"/>
  <c r="AL9" i="13"/>
  <c r="CC9" i="13"/>
  <c r="DT9" i="13"/>
  <c r="BJ10" i="13"/>
  <c r="DA10" i="13"/>
  <c r="AR11" i="13"/>
  <c r="CH11" i="13"/>
  <c r="AM12" i="13"/>
  <c r="DH12" i="13"/>
  <c r="CE14" i="13"/>
  <c r="BD41" i="13"/>
  <c r="AB43" i="13"/>
  <c r="AF44" i="13"/>
  <c r="AS46" i="13"/>
  <c r="DO47" i="13"/>
  <c r="CQ81" i="13"/>
  <c r="BG81" i="13"/>
  <c r="DP67" i="13"/>
  <c r="CB67" i="13"/>
  <c r="AV67" i="13"/>
  <c r="DG66" i="13"/>
  <c r="BW66" i="13"/>
  <c r="AV66" i="13"/>
  <c r="AA66" i="13"/>
  <c r="DK65" i="13"/>
  <c r="CT65" i="13"/>
  <c r="BZ65" i="13"/>
  <c r="BN65" i="13"/>
  <c r="BC65" i="13"/>
  <c r="AN65" i="13"/>
  <c r="AB65" i="13"/>
  <c r="DO64" i="13"/>
  <c r="DB64" i="13"/>
  <c r="CQ64" i="13"/>
  <c r="CD64" i="13"/>
  <c r="BR64" i="13"/>
  <c r="BH64" i="13"/>
  <c r="AZ64" i="13"/>
  <c r="AP64" i="13"/>
  <c r="AF64" i="13"/>
  <c r="DW63" i="13"/>
  <c r="DL63" i="13"/>
  <c r="DD63" i="13"/>
  <c r="CU63" i="13"/>
  <c r="CL63" i="13"/>
  <c r="CE63" i="13"/>
  <c r="BY63" i="13"/>
  <c r="BQ63" i="13"/>
  <c r="BJ63" i="13"/>
  <c r="BC63" i="13"/>
  <c r="AU63" i="13"/>
  <c r="AO63" i="13"/>
  <c r="AH63" i="13"/>
  <c r="Z63" i="13"/>
  <c r="DS49" i="13"/>
  <c r="DM49" i="13"/>
  <c r="DE49" i="13"/>
  <c r="CX49" i="13"/>
  <c r="CQ49" i="13"/>
  <c r="CI49" i="13"/>
  <c r="CC49" i="13"/>
  <c r="BV49" i="13"/>
  <c r="BN49" i="13"/>
  <c r="BG49" i="13"/>
  <c r="BA49" i="13"/>
  <c r="AS49" i="13"/>
  <c r="AL49" i="13"/>
  <c r="AE49" i="13"/>
  <c r="DW48" i="13"/>
  <c r="DQ48" i="13"/>
  <c r="DJ48" i="13"/>
  <c r="DB48" i="13"/>
  <c r="CU48" i="13"/>
  <c r="CO48" i="13"/>
  <c r="CG48" i="13"/>
  <c r="BZ48" i="13"/>
  <c r="BS48" i="13"/>
  <c r="BK48" i="13"/>
  <c r="BE48" i="13"/>
  <c r="AX48" i="13"/>
  <c r="AP48" i="13"/>
  <c r="AI48" i="13"/>
  <c r="AC48" i="13"/>
  <c r="DU47" i="13"/>
  <c r="DN47" i="13"/>
  <c r="DG47" i="13"/>
  <c r="CY47" i="13"/>
  <c r="CS47" i="13"/>
  <c r="CL47" i="13"/>
  <c r="CD47" i="13"/>
  <c r="BW47" i="13"/>
  <c r="BQ47" i="13"/>
  <c r="BI47" i="13"/>
  <c r="BB47" i="13"/>
  <c r="AU47" i="13"/>
  <c r="AM47" i="13"/>
  <c r="AG47" i="13"/>
  <c r="Z47" i="13"/>
  <c r="DR46" i="13"/>
  <c r="DK46" i="13"/>
  <c r="CE81" i="13"/>
  <c r="AM81" i="13"/>
  <c r="CM67" i="13"/>
  <c r="AI67" i="13"/>
  <c r="CR66" i="13"/>
  <c r="BB66" i="13"/>
  <c r="Z66" i="13"/>
  <c r="CZ65" i="13"/>
  <c r="CE65" i="13"/>
  <c r="BK65" i="13"/>
  <c r="AU65" i="13"/>
  <c r="AD65" i="13"/>
  <c r="DL64" i="13"/>
  <c r="CX64" i="13"/>
  <c r="CF64" i="13"/>
  <c r="BP64" i="13"/>
  <c r="BC64" i="13"/>
  <c r="AR64" i="13"/>
  <c r="AE64" i="13"/>
  <c r="DR63" i="13"/>
  <c r="DF63" i="13"/>
  <c r="CQ63" i="13"/>
  <c r="CI63" i="13"/>
  <c r="BZ63" i="13"/>
  <c r="BO63" i="13"/>
  <c r="BF63" i="13"/>
  <c r="AX63" i="13"/>
  <c r="AM63" i="13"/>
  <c r="AD63" i="13"/>
  <c r="DU49" i="13"/>
  <c r="DJ49" i="13"/>
  <c r="DB49" i="13"/>
  <c r="CS49" i="13"/>
  <c r="CH49" i="13"/>
  <c r="BY49" i="13"/>
  <c r="BQ49" i="13"/>
  <c r="BF49" i="13"/>
  <c r="AW49" i="13"/>
  <c r="AM49" i="13"/>
  <c r="AC49" i="13"/>
  <c r="DU48" i="13"/>
  <c r="DK48" i="13"/>
  <c r="DA48" i="13"/>
  <c r="CQ48" i="13"/>
  <c r="CI48" i="13"/>
  <c r="BY48" i="13"/>
  <c r="BO48" i="13"/>
  <c r="BF48" i="13"/>
  <c r="AU48" i="13"/>
  <c r="AM48" i="13"/>
  <c r="AD48" i="13"/>
  <c r="DS47" i="13"/>
  <c r="DJ47" i="13"/>
  <c r="DB47" i="13"/>
  <c r="CQ47" i="13"/>
  <c r="CH47" i="13"/>
  <c r="BY47" i="13"/>
  <c r="BN47" i="13"/>
  <c r="BF47" i="13"/>
  <c r="AW47" i="13"/>
  <c r="AL47" i="13"/>
  <c r="AC47" i="13"/>
  <c r="DU46" i="13"/>
  <c r="DJ46" i="13"/>
  <c r="DB46" i="13"/>
  <c r="CU46" i="13"/>
  <c r="CO46" i="13"/>
  <c r="CG46" i="13"/>
  <c r="BZ46" i="13"/>
  <c r="BS46" i="13"/>
  <c r="BK46" i="13"/>
  <c r="BE46" i="13"/>
  <c r="AX46" i="13"/>
  <c r="AP46" i="13"/>
  <c r="AJ46" i="13"/>
  <c r="AE46" i="13"/>
  <c r="Y46" i="13"/>
  <c r="DT44" i="13"/>
  <c r="DO44" i="13"/>
  <c r="DI44" i="13"/>
  <c r="DD44" i="13"/>
  <c r="CY44" i="13"/>
  <c r="CS44" i="13"/>
  <c r="CN44" i="13"/>
  <c r="CI44" i="13"/>
  <c r="CC44" i="13"/>
  <c r="BX44" i="13"/>
  <c r="BS44" i="13"/>
  <c r="BM44" i="13"/>
  <c r="BH44" i="13"/>
  <c r="BC44" i="13"/>
  <c r="AW44" i="13"/>
  <c r="AR44" i="13"/>
  <c r="AM44" i="13"/>
  <c r="AG44" i="13"/>
  <c r="AB44" i="13"/>
  <c r="DW43" i="13"/>
  <c r="DQ43" i="13"/>
  <c r="DL43" i="13"/>
  <c r="DG43" i="13"/>
  <c r="DA43" i="13"/>
  <c r="CV43" i="13"/>
  <c r="CQ43" i="13"/>
  <c r="CK43" i="13"/>
  <c r="CF43" i="13"/>
  <c r="CA43" i="13"/>
  <c r="BU43" i="13"/>
  <c r="BP43" i="13"/>
  <c r="BK43" i="13"/>
  <c r="BE43" i="13"/>
  <c r="AZ43" i="13"/>
  <c r="AU43" i="13"/>
  <c r="AO43" i="13"/>
  <c r="AJ43" i="13"/>
  <c r="AE43" i="13"/>
  <c r="Y43" i="13"/>
  <c r="DT41" i="13"/>
  <c r="DO41" i="13"/>
  <c r="DI41" i="13"/>
  <c r="DD41" i="13"/>
  <c r="CY41" i="13"/>
  <c r="CS41" i="13"/>
  <c r="CN41" i="13"/>
  <c r="CI41" i="13"/>
  <c r="CC41" i="13"/>
  <c r="BX41" i="13"/>
  <c r="BS41" i="13"/>
  <c r="BM41" i="13"/>
  <c r="BH41" i="13"/>
  <c r="BC41" i="13"/>
  <c r="AW41" i="13"/>
  <c r="AR41" i="13"/>
  <c r="AM41" i="13"/>
  <c r="AG41" i="13"/>
  <c r="AB41" i="13"/>
  <c r="DW14" i="13"/>
  <c r="DQ14" i="13"/>
  <c r="DL14" i="13"/>
  <c r="DG14" i="13"/>
  <c r="DA14" i="13"/>
  <c r="CV14" i="13"/>
  <c r="CQ14" i="13"/>
  <c r="CK14" i="13"/>
  <c r="CF14" i="13"/>
  <c r="CA14" i="13"/>
  <c r="BU14" i="13"/>
  <c r="BP14" i="13"/>
  <c r="BK14" i="13"/>
  <c r="BE14" i="13"/>
  <c r="AZ14" i="13"/>
  <c r="AU14" i="13"/>
  <c r="AO14" i="13"/>
  <c r="AJ14" i="13"/>
  <c r="AE14" i="13"/>
  <c r="Y14" i="13"/>
  <c r="DT12" i="13"/>
  <c r="DO12" i="13"/>
  <c r="DI12" i="13"/>
  <c r="DD12" i="13"/>
  <c r="CY12" i="13"/>
  <c r="CS12" i="13"/>
  <c r="CN12" i="13"/>
  <c r="CI12" i="13"/>
  <c r="CC12" i="13"/>
  <c r="BX12" i="13"/>
  <c r="BS12" i="13"/>
  <c r="BM12" i="13"/>
  <c r="BH12" i="13"/>
  <c r="BC12" i="13"/>
  <c r="AW12" i="13"/>
  <c r="CY81" i="13"/>
  <c r="AE81" i="13"/>
  <c r="BG67" i="13"/>
  <c r="CU66" i="13"/>
  <c r="AQ66" i="13"/>
  <c r="DO65" i="13"/>
  <c r="CI65" i="13"/>
  <c r="BF65" i="13"/>
  <c r="AJ65" i="13"/>
  <c r="DS64" i="13"/>
  <c r="CR64" i="13"/>
  <c r="BW64" i="13"/>
  <c r="BG64" i="13"/>
  <c r="AM64" i="13"/>
  <c r="Z64" i="13"/>
  <c r="DJ63" i="13"/>
  <c r="CP63" i="13"/>
  <c r="CD63" i="13"/>
  <c r="BS63" i="13"/>
  <c r="BE63" i="13"/>
  <c r="AS63" i="13"/>
  <c r="AE63" i="13"/>
  <c r="DR49" i="13"/>
  <c r="DG49" i="13"/>
  <c r="CT49" i="13"/>
  <c r="CG49" i="13"/>
  <c r="BS49" i="13"/>
  <c r="BI49" i="13"/>
  <c r="AU49" i="13"/>
  <c r="AH49" i="13"/>
  <c r="DV48" i="13"/>
  <c r="DG48" i="13"/>
  <c r="CW48" i="13"/>
  <c r="CK48" i="13"/>
  <c r="BV48" i="13"/>
  <c r="BJ48" i="13"/>
  <c r="AY48" i="13"/>
  <c r="AK48" i="13"/>
  <c r="Y48" i="13"/>
  <c r="DM47" i="13"/>
  <c r="CX47" i="13"/>
  <c r="CM47" i="13"/>
  <c r="CA47" i="13"/>
  <c r="BM47" i="13"/>
  <c r="BA47" i="13"/>
  <c r="AP47" i="13"/>
  <c r="AA47" i="13"/>
  <c r="DO46" i="13"/>
  <c r="DE46" i="13"/>
  <c r="CT46" i="13"/>
  <c r="CK46" i="13"/>
  <c r="CA46" i="13"/>
  <c r="BQ46" i="13"/>
  <c r="BI46" i="13"/>
  <c r="AY46" i="13"/>
  <c r="AO46" i="13"/>
  <c r="AG46" i="13"/>
  <c r="AA46" i="13"/>
  <c r="DS44" i="13"/>
  <c r="DL44" i="13"/>
  <c r="DE44" i="13"/>
  <c r="CW44" i="13"/>
  <c r="CQ44" i="13"/>
  <c r="CJ44" i="13"/>
  <c r="CB44" i="13"/>
  <c r="BU44" i="13"/>
  <c r="BO44" i="13"/>
  <c r="BG44" i="13"/>
  <c r="AZ44" i="13"/>
  <c r="AS44" i="13"/>
  <c r="AK44" i="13"/>
  <c r="AE44" i="13"/>
  <c r="X44" i="13"/>
  <c r="DP43" i="13"/>
  <c r="DI43" i="13"/>
  <c r="DC43" i="13"/>
  <c r="CU43" i="13"/>
  <c r="CN43" i="13"/>
  <c r="CG43" i="13"/>
  <c r="BY43" i="13"/>
  <c r="BS43" i="13"/>
  <c r="BL43" i="13"/>
  <c r="BD43" i="13"/>
  <c r="AW43" i="13"/>
  <c r="AQ43" i="13"/>
  <c r="BT81" i="13"/>
  <c r="DH67" i="13"/>
  <c r="BD67" i="13"/>
  <c r="CA66" i="13"/>
  <c r="AL66" i="13"/>
  <c r="DF65" i="13"/>
  <c r="BX65" i="13"/>
  <c r="BD65" i="13"/>
  <c r="AI65" i="13"/>
  <c r="DH64" i="13"/>
  <c r="CM64" i="13"/>
  <c r="BV64" i="13"/>
  <c r="BB64" i="13"/>
  <c r="AL64" i="13"/>
  <c r="DT63" i="13"/>
  <c r="DB63" i="13"/>
  <c r="CO63" i="13"/>
  <c r="CA63" i="13"/>
  <c r="BN63" i="13"/>
  <c r="BA63" i="13"/>
  <c r="AP63" i="13"/>
  <c r="AC63" i="13"/>
  <c r="DO49" i="13"/>
  <c r="DC49" i="13"/>
  <c r="CO49" i="13"/>
  <c r="CD49" i="13"/>
  <c r="BR49" i="13"/>
  <c r="BC49" i="13"/>
  <c r="AQ49" i="13"/>
  <c r="AG49" i="13"/>
  <c r="DR48" i="13"/>
  <c r="DF48" i="13"/>
  <c r="CT48" i="13"/>
  <c r="CE48" i="13"/>
  <c r="BU48" i="13"/>
  <c r="BI48" i="13"/>
  <c r="AT48" i="13"/>
  <c r="AH48" i="13"/>
  <c r="DW47" i="13"/>
  <c r="DI47" i="13"/>
  <c r="CW47" i="13"/>
  <c r="CI47" i="13"/>
  <c r="BV47" i="13"/>
  <c r="BK47" i="13"/>
  <c r="AX47" i="13"/>
  <c r="AK47" i="13"/>
  <c r="DW46" i="13"/>
  <c r="DM46" i="13"/>
  <c r="DA46" i="13"/>
  <c r="CQ46" i="13"/>
  <c r="CI46" i="13"/>
  <c r="BY46" i="13"/>
  <c r="BO46" i="13"/>
  <c r="BF46" i="13"/>
  <c r="AU46" i="13"/>
  <c r="AM46" i="13"/>
  <c r="AF46" i="13"/>
  <c r="X46" i="13"/>
  <c r="DQ44" i="13"/>
  <c r="DK44" i="13"/>
  <c r="DC44" i="13"/>
  <c r="CV44" i="13"/>
  <c r="CO44" i="13"/>
  <c r="CG44" i="13"/>
  <c r="CA44" i="13"/>
  <c r="BT44" i="13"/>
  <c r="BL44" i="13"/>
  <c r="BE44" i="13"/>
  <c r="AY44" i="13"/>
  <c r="AQ44" i="13"/>
  <c r="AJ44" i="13"/>
  <c r="AC44" i="13"/>
  <c r="DU43" i="13"/>
  <c r="DO43" i="13"/>
  <c r="DH43" i="13"/>
  <c r="CZ43" i="13"/>
  <c r="CS43" i="13"/>
  <c r="CM43" i="13"/>
  <c r="CE43" i="13"/>
  <c r="BX43" i="13"/>
  <c r="BQ43" i="13"/>
  <c r="BI43" i="13"/>
  <c r="BC43" i="13"/>
  <c r="AV43" i="13"/>
  <c r="AN43" i="13"/>
  <c r="AG43" i="13"/>
  <c r="AA43" i="13"/>
  <c r="DS41" i="13"/>
  <c r="DL41" i="13"/>
  <c r="DE41" i="13"/>
  <c r="CW41" i="13"/>
  <c r="CQ41" i="13"/>
  <c r="CJ41" i="13"/>
  <c r="CB41" i="13"/>
  <c r="BU41" i="13"/>
  <c r="BO41" i="13"/>
  <c r="BG41" i="13"/>
  <c r="AZ41" i="13"/>
  <c r="AS41" i="13"/>
  <c r="AK41" i="13"/>
  <c r="AE41" i="13"/>
  <c r="X41" i="13"/>
  <c r="DP14" i="13"/>
  <c r="DI14" i="13"/>
  <c r="DC14" i="13"/>
  <c r="CU14" i="13"/>
  <c r="CN14" i="13"/>
  <c r="CG14" i="13"/>
  <c r="BY14" i="13"/>
  <c r="BS14" i="13"/>
  <c r="BL14" i="13"/>
  <c r="BD14" i="13"/>
  <c r="AW14" i="13"/>
  <c r="AQ14" i="13"/>
  <c r="AI14" i="13"/>
  <c r="AB14" i="13"/>
  <c r="DU12" i="13"/>
  <c r="DM12" i="13"/>
  <c r="DG12" i="13"/>
  <c r="CZ12" i="13"/>
  <c r="CR12" i="13"/>
  <c r="CK12" i="13"/>
  <c r="CE12" i="13"/>
  <c r="BW12" i="13"/>
  <c r="BP12" i="13"/>
  <c r="BI12" i="13"/>
  <c r="BA12" i="13"/>
  <c r="AU12" i="13"/>
  <c r="AO12" i="13"/>
  <c r="AJ12" i="13"/>
  <c r="AE12" i="13"/>
  <c r="Y12" i="13"/>
  <c r="DT11" i="13"/>
  <c r="DO11" i="13"/>
  <c r="DI11" i="13"/>
  <c r="DD11" i="13"/>
  <c r="CY11" i="13"/>
  <c r="CS11" i="13"/>
  <c r="CN11" i="13"/>
  <c r="CI11" i="13"/>
  <c r="CE11" i="13"/>
  <c r="CA11" i="13"/>
  <c r="BW11" i="13"/>
  <c r="BS11" i="13"/>
  <c r="BO11" i="13"/>
  <c r="BK11" i="13"/>
  <c r="BG11" i="13"/>
  <c r="BC11" i="13"/>
  <c r="AY11" i="13"/>
  <c r="AU11" i="13"/>
  <c r="AQ11" i="13"/>
  <c r="AM11" i="13"/>
  <c r="AI11" i="13"/>
  <c r="AE11" i="13"/>
  <c r="AA11" i="13"/>
  <c r="DW10" i="13"/>
  <c r="DS10" i="13"/>
  <c r="DO10" i="13"/>
  <c r="DK10" i="13"/>
  <c r="DG10" i="13"/>
  <c r="DC10" i="13"/>
  <c r="CY10" i="13"/>
  <c r="CU10" i="13"/>
  <c r="CQ10" i="13"/>
  <c r="CM10" i="13"/>
  <c r="CI10" i="13"/>
  <c r="CE10" i="13"/>
  <c r="CA10" i="13"/>
  <c r="BW10" i="13"/>
  <c r="BS10" i="13"/>
  <c r="BO10" i="13"/>
  <c r="BK10" i="13"/>
  <c r="BG10" i="13"/>
  <c r="BC10" i="13"/>
  <c r="AY10" i="13"/>
  <c r="AU10" i="13"/>
  <c r="AQ10" i="13"/>
  <c r="AM10" i="13"/>
  <c r="AI10" i="13"/>
  <c r="AE10" i="13"/>
  <c r="AA10" i="13"/>
  <c r="DW9" i="13"/>
  <c r="DS9" i="13"/>
  <c r="DO9" i="13"/>
  <c r="DK9" i="13"/>
  <c r="DG9" i="13"/>
  <c r="DC9" i="13"/>
  <c r="CY9" i="13"/>
  <c r="CU9" i="13"/>
  <c r="CQ9" i="13"/>
  <c r="CM9" i="13"/>
  <c r="CI9" i="13"/>
  <c r="CE9" i="13"/>
  <c r="CA9" i="13"/>
  <c r="BW9" i="13"/>
  <c r="BS9" i="13"/>
  <c r="BO9" i="13"/>
  <c r="BK9" i="13"/>
  <c r="BG9" i="13"/>
  <c r="BC9" i="13"/>
  <c r="AY9" i="13"/>
  <c r="AU9" i="13"/>
  <c r="AQ9" i="13"/>
  <c r="AM9" i="13"/>
  <c r="AI9" i="13"/>
  <c r="AE9" i="13"/>
  <c r="AA9" i="13"/>
  <c r="DW8" i="13"/>
  <c r="DS8" i="13"/>
  <c r="DO8" i="13"/>
  <c r="DK8" i="13"/>
  <c r="DG8" i="13"/>
  <c r="DC8" i="13"/>
  <c r="CY8" i="13"/>
  <c r="CU8" i="13"/>
  <c r="CQ8" i="13"/>
  <c r="CM8" i="13"/>
  <c r="CI8" i="13"/>
  <c r="CE8" i="13"/>
  <c r="CA8" i="13"/>
  <c r="BW8" i="13"/>
  <c r="BS8" i="13"/>
  <c r="BO8" i="13"/>
  <c r="BK8" i="13"/>
  <c r="BG8" i="13"/>
  <c r="BC8" i="13"/>
  <c r="AY8" i="13"/>
  <c r="AU8" i="13"/>
  <c r="AQ8" i="13"/>
  <c r="AM8" i="13"/>
  <c r="AI8" i="13"/>
  <c r="AE8" i="13"/>
  <c r="AA8" i="13"/>
  <c r="DW7" i="13"/>
  <c r="DS7" i="13"/>
  <c r="DO7" i="13"/>
  <c r="DK7" i="13"/>
  <c r="DG7" i="13"/>
  <c r="DC7" i="13"/>
  <c r="CY7" i="13"/>
  <c r="CU7" i="13"/>
  <c r="CQ7" i="13"/>
  <c r="CM7" i="13"/>
  <c r="CI7" i="13"/>
  <c r="CE7" i="13"/>
  <c r="CA7" i="13"/>
  <c r="BW7" i="13"/>
  <c r="BS7" i="13"/>
  <c r="BO7" i="13"/>
  <c r="BK7" i="13"/>
  <c r="BG7" i="13"/>
  <c r="BC7" i="13"/>
  <c r="AY7" i="13"/>
  <c r="AU7" i="13"/>
  <c r="AQ7" i="13"/>
  <c r="AM7" i="13"/>
  <c r="AI7" i="13"/>
  <c r="AE7" i="13"/>
  <c r="AA7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81" i="13"/>
  <c r="BK81" i="13"/>
  <c r="CY67" i="13"/>
  <c r="AA67" i="13"/>
  <c r="BO66" i="13"/>
  <c r="AJ66" i="13"/>
  <c r="CU65" i="13"/>
  <c r="BT65" i="13"/>
  <c r="AX65" i="13"/>
  <c r="Z65" i="13"/>
  <c r="DG64" i="13"/>
  <c r="CI64" i="13"/>
  <c r="BN64" i="13"/>
  <c r="AV64" i="13"/>
  <c r="AH64" i="13"/>
  <c r="DP63" i="13"/>
  <c r="CY63" i="13"/>
  <c r="CK63" i="13"/>
  <c r="BV63" i="13"/>
  <c r="BK63" i="13"/>
  <c r="AY63" i="13"/>
  <c r="AK63" i="13"/>
  <c r="Y63" i="13"/>
  <c r="DN49" i="13"/>
  <c r="CY49" i="13"/>
  <c r="CM49" i="13"/>
  <c r="CA49" i="13"/>
  <c r="BM49" i="13"/>
  <c r="BB49" i="13"/>
  <c r="AP49" i="13"/>
  <c r="CA67" i="13"/>
  <c r="CJ65" i="13"/>
  <c r="CY64" i="13"/>
  <c r="AA64" i="13"/>
  <c r="BU63" i="13"/>
  <c r="DW49" i="13"/>
  <c r="BW49" i="13"/>
  <c r="AA49" i="13"/>
  <c r="DE48" i="13"/>
  <c r="CD48" i="13"/>
  <c r="BC48" i="13"/>
  <c r="AE48" i="13"/>
  <c r="DE47" i="13"/>
  <c r="CG47" i="13"/>
  <c r="BG47" i="13"/>
  <c r="AH47" i="13"/>
  <c r="DG46" i="13"/>
  <c r="CP46" i="13"/>
  <c r="BV46" i="13"/>
  <c r="BC46" i="13"/>
  <c r="AK46" i="13"/>
  <c r="DW44" i="13"/>
  <c r="DH44" i="13"/>
  <c r="CU44" i="13"/>
  <c r="CF44" i="13"/>
  <c r="BQ44" i="13"/>
  <c r="BD44" i="13"/>
  <c r="AO44" i="13"/>
  <c r="AA44" i="13"/>
  <c r="DM43" i="13"/>
  <c r="CY43" i="13"/>
  <c r="CJ43" i="13"/>
  <c r="BW43" i="13"/>
  <c r="BH43" i="13"/>
  <c r="AS43" i="13"/>
  <c r="AI43" i="13"/>
  <c r="X43" i="13"/>
  <c r="DP41" i="13"/>
  <c r="DG41" i="13"/>
  <c r="CV41" i="13"/>
  <c r="CM41" i="13"/>
  <c r="CE41" i="13"/>
  <c r="BT41" i="13"/>
  <c r="BK41" i="13"/>
  <c r="BA41" i="13"/>
  <c r="AQ41" i="13"/>
  <c r="AI41" i="13"/>
  <c r="Y41" i="13"/>
  <c r="DO14" i="13"/>
  <c r="DE14" i="13"/>
  <c r="CW14" i="13"/>
  <c r="CM14" i="13"/>
  <c r="CC14" i="13"/>
  <c r="BT14" i="13"/>
  <c r="BI14" i="13"/>
  <c r="BA14" i="13"/>
  <c r="AR14" i="13"/>
  <c r="AG14" i="13"/>
  <c r="X14" i="13"/>
  <c r="DP12" i="13"/>
  <c r="DE12" i="13"/>
  <c r="CV12" i="13"/>
  <c r="CM12" i="13"/>
  <c r="CB12" i="13"/>
  <c r="BT12" i="13"/>
  <c r="BK12" i="13"/>
  <c r="AZ12" i="13"/>
  <c r="AR12" i="13"/>
  <c r="AK12" i="13"/>
  <c r="AC12" i="13"/>
  <c r="DW11" i="13"/>
  <c r="DP11" i="13"/>
  <c r="DH11" i="13"/>
  <c r="DA11" i="13"/>
  <c r="CU11" i="13"/>
  <c r="CM11" i="13"/>
  <c r="CG11" i="13"/>
  <c r="CB11" i="13"/>
  <c r="BV11" i="13"/>
  <c r="BQ11" i="13"/>
  <c r="BL11" i="13"/>
  <c r="BF11" i="13"/>
  <c r="BA11" i="13"/>
  <c r="AV11" i="13"/>
  <c r="AP11" i="13"/>
  <c r="AK11" i="13"/>
  <c r="AF11" i="13"/>
  <c r="Z11" i="13"/>
  <c r="DU10" i="13"/>
  <c r="DP10" i="13"/>
  <c r="DJ10" i="13"/>
  <c r="DE10" i="13"/>
  <c r="CZ10" i="13"/>
  <c r="CT10" i="13"/>
  <c r="CO10" i="13"/>
  <c r="CJ10" i="13"/>
  <c r="CD10" i="13"/>
  <c r="BY10" i="13"/>
  <c r="BT10" i="13"/>
  <c r="BN10" i="13"/>
  <c r="BI10" i="13"/>
  <c r="BD10" i="13"/>
  <c r="AX10" i="13"/>
  <c r="AS10" i="13"/>
  <c r="AN10" i="13"/>
  <c r="AH10" i="13"/>
  <c r="AC10" i="13"/>
  <c r="X10" i="13"/>
  <c r="DR9" i="13"/>
  <c r="DM9" i="13"/>
  <c r="DH9" i="13"/>
  <c r="DB9" i="13"/>
  <c r="CW9" i="13"/>
  <c r="CR9" i="13"/>
  <c r="CL9" i="13"/>
  <c r="CG9" i="13"/>
  <c r="CB9" i="13"/>
  <c r="BV9" i="13"/>
  <c r="BQ9" i="13"/>
  <c r="BL9" i="13"/>
  <c r="BF9" i="13"/>
  <c r="BA9" i="13"/>
  <c r="AV9" i="13"/>
  <c r="AP9" i="13"/>
  <c r="AK9" i="13"/>
  <c r="AF9" i="13"/>
  <c r="Z9" i="13"/>
  <c r="DU8" i="13"/>
  <c r="DP8" i="13"/>
  <c r="DJ8" i="13"/>
  <c r="DE8" i="13"/>
  <c r="CZ8" i="13"/>
  <c r="CT8" i="13"/>
  <c r="CO8" i="13"/>
  <c r="CJ8" i="13"/>
  <c r="CD8" i="13"/>
  <c r="BY8" i="13"/>
  <c r="BT8" i="13"/>
  <c r="BN8" i="13"/>
  <c r="BI8" i="13"/>
  <c r="BD8" i="13"/>
  <c r="AX8" i="13"/>
  <c r="AS8" i="13"/>
  <c r="AN8" i="13"/>
  <c r="AH8" i="13"/>
  <c r="AC8" i="13"/>
  <c r="X8" i="13"/>
  <c r="DR7" i="13"/>
  <c r="DM7" i="13"/>
  <c r="DH7" i="13"/>
  <c r="DB7" i="13"/>
  <c r="CW7" i="13"/>
  <c r="CR7" i="13"/>
  <c r="CL7" i="13"/>
  <c r="CG7" i="13"/>
  <c r="CB7" i="13"/>
  <c r="BV7" i="13"/>
  <c r="BQ7" i="13"/>
  <c r="BL7" i="13"/>
  <c r="BF7" i="13"/>
  <c r="BA7" i="13"/>
  <c r="AV7" i="13"/>
  <c r="AP7" i="13"/>
  <c r="AK7" i="13"/>
  <c r="AF7" i="13"/>
  <c r="Z7" i="13"/>
  <c r="DW6" i="13"/>
  <c r="DR6" i="13"/>
  <c r="DM6" i="13"/>
  <c r="DG6" i="13"/>
  <c r="DP66" i="13"/>
  <c r="BP65" i="13"/>
  <c r="BX64" i="13"/>
  <c r="DK63" i="13"/>
  <c r="BI63" i="13"/>
  <c r="DI49" i="13"/>
  <c r="BK49" i="13"/>
  <c r="Z49" i="13"/>
  <c r="CY48" i="13"/>
  <c r="CA48" i="13"/>
  <c r="BA48" i="13"/>
  <c r="Z48" i="13"/>
  <c r="DC47" i="13"/>
  <c r="CC47" i="13"/>
  <c r="BC47" i="13"/>
  <c r="AE47" i="13"/>
  <c r="DF46" i="13"/>
  <c r="CL46" i="13"/>
  <c r="BU46" i="13"/>
  <c r="BA46" i="13"/>
  <c r="AI46" i="13"/>
  <c r="DU44" i="13"/>
  <c r="DG44" i="13"/>
  <c r="CR44" i="13"/>
  <c r="CE44" i="13"/>
  <c r="BP44" i="13"/>
  <c r="BA44" i="13"/>
  <c r="AN44" i="13"/>
  <c r="Y44" i="13"/>
  <c r="DK43" i="13"/>
  <c r="CW43" i="13"/>
  <c r="CI43" i="13"/>
  <c r="BT43" i="13"/>
  <c r="BG43" i="13"/>
  <c r="AR43" i="13"/>
  <c r="AF43" i="13"/>
  <c r="DW41" i="13"/>
  <c r="DM41" i="13"/>
  <c r="DC41" i="13"/>
  <c r="CU41" i="13"/>
  <c r="CK41" i="13"/>
  <c r="CA41" i="13"/>
  <c r="BQ41" i="13"/>
  <c r="BI41" i="13"/>
  <c r="AY41" i="13"/>
  <c r="AO41" i="13"/>
  <c r="AF41" i="13"/>
  <c r="DU14" i="13"/>
  <c r="DM14" i="13"/>
  <c r="DD14" i="13"/>
  <c r="CS14" i="13"/>
  <c r="CJ14" i="13"/>
  <c r="CB14" i="13"/>
  <c r="BQ14" i="13"/>
  <c r="BH14" i="13"/>
  <c r="AY14" i="13"/>
  <c r="AN14" i="13"/>
  <c r="AF14" i="13"/>
  <c r="DW12" i="13"/>
  <c r="DL12" i="13"/>
  <c r="DC12" i="13"/>
  <c r="CU12" i="13"/>
  <c r="CJ12" i="13"/>
  <c r="CA12" i="13"/>
  <c r="BQ12" i="13"/>
  <c r="BG12" i="13"/>
  <c r="AY12" i="13"/>
  <c r="AQ12" i="13"/>
  <c r="AI12" i="13"/>
  <c r="AB12" i="13"/>
  <c r="DU11" i="13"/>
  <c r="DM11" i="13"/>
  <c r="DG11" i="13"/>
  <c r="CZ11" i="13"/>
  <c r="CR11" i="13"/>
  <c r="CK11" i="13"/>
  <c r="CF11" i="13"/>
  <c r="BZ11" i="13"/>
  <c r="BU11" i="13"/>
  <c r="BP11" i="13"/>
  <c r="BJ11" i="13"/>
  <c r="BE11" i="13"/>
  <c r="AZ11" i="13"/>
  <c r="AT11" i="13"/>
  <c r="AO11" i="13"/>
  <c r="AJ11" i="13"/>
  <c r="AD11" i="13"/>
  <c r="Y11" i="13"/>
  <c r="DT10" i="13"/>
  <c r="DN10" i="13"/>
  <c r="DI10" i="13"/>
  <c r="DD10" i="13"/>
  <c r="CX10" i="13"/>
  <c r="CS10" i="13"/>
  <c r="CN10" i="13"/>
  <c r="CH10" i="13"/>
  <c r="CC10" i="13"/>
  <c r="BX10" i="13"/>
  <c r="BR10" i="13"/>
  <c r="BM10" i="13"/>
  <c r="BH10" i="13"/>
  <c r="BB10" i="13"/>
  <c r="AW10" i="13"/>
  <c r="AR10" i="13"/>
  <c r="AL10" i="13"/>
  <c r="AG10" i="13"/>
  <c r="AB10" i="13"/>
  <c r="DV9" i="13"/>
  <c r="DQ9" i="13"/>
  <c r="DL9" i="13"/>
  <c r="DF9" i="13"/>
  <c r="DA9" i="13"/>
  <c r="CV9" i="13"/>
  <c r="CP9" i="13"/>
  <c r="CK9" i="13"/>
  <c r="CF9" i="13"/>
  <c r="BZ9" i="13"/>
  <c r="BU9" i="13"/>
  <c r="BP9" i="13"/>
  <c r="BJ9" i="13"/>
  <c r="BE9" i="13"/>
  <c r="AZ9" i="13"/>
  <c r="AT9" i="13"/>
  <c r="AO9" i="13"/>
  <c r="AJ9" i="13"/>
  <c r="AD9" i="13"/>
  <c r="Y9" i="13"/>
  <c r="DT8" i="13"/>
  <c r="DN8" i="13"/>
  <c r="DI8" i="13"/>
  <c r="DD8" i="13"/>
  <c r="CX8" i="13"/>
  <c r="CS8" i="13"/>
  <c r="CN8" i="13"/>
  <c r="CH8" i="13"/>
  <c r="CC8" i="13"/>
  <c r="BX8" i="13"/>
  <c r="BR8" i="13"/>
  <c r="BM8" i="13"/>
  <c r="BH8" i="13"/>
  <c r="BB8" i="13"/>
  <c r="AW8" i="13"/>
  <c r="AR8" i="13"/>
  <c r="AL8" i="13"/>
  <c r="AG8" i="13"/>
  <c r="AB8" i="13"/>
  <c r="DV7" i="13"/>
  <c r="DQ7" i="13"/>
  <c r="DL7" i="13"/>
  <c r="DF7" i="13"/>
  <c r="DA7" i="13"/>
  <c r="CV7" i="13"/>
  <c r="CP7" i="13"/>
  <c r="CK7" i="13"/>
  <c r="CF7" i="13"/>
  <c r="BZ7" i="13"/>
  <c r="BU7" i="13"/>
  <c r="BP7" i="13"/>
  <c r="BJ7" i="13"/>
  <c r="BE7" i="13"/>
  <c r="AZ7" i="13"/>
  <c r="AT7" i="13"/>
  <c r="AO7" i="13"/>
  <c r="AJ7" i="13"/>
  <c r="AD7" i="13"/>
  <c r="Y7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7" i="13"/>
  <c r="AS7" i="13"/>
  <c r="BN7" i="13"/>
  <c r="CJ7" i="13"/>
  <c r="DE7" i="13"/>
  <c r="Z8" i="13"/>
  <c r="AV8" i="13"/>
  <c r="BQ8" i="13"/>
  <c r="CL8" i="13"/>
  <c r="DH8" i="13"/>
  <c r="AC9" i="13"/>
  <c r="AX9" i="13"/>
  <c r="BT9" i="13"/>
  <c r="CO9" i="13"/>
  <c r="DJ9" i="13"/>
  <c r="AF10" i="13"/>
  <c r="BA10" i="13"/>
  <c r="BV10" i="13"/>
  <c r="CR10" i="13"/>
  <c r="DM10" i="13"/>
  <c r="AH11" i="13"/>
  <c r="BD11" i="13"/>
  <c r="BY11" i="13"/>
  <c r="CW11" i="13"/>
  <c r="AA12" i="13"/>
  <c r="BE12" i="13"/>
  <c r="CQ12" i="13"/>
  <c r="AC14" i="13"/>
  <c r="BO14" i="13"/>
  <c r="CZ14" i="13"/>
  <c r="AN41" i="13"/>
  <c r="BY41" i="13"/>
  <c r="DK41" i="13"/>
  <c r="BA43" i="13"/>
  <c r="DE43" i="13"/>
  <c r="BK44" i="13"/>
  <c r="DP44" i="13"/>
  <c r="CE46" i="13"/>
  <c r="BS47" i="13"/>
  <c r="BQ48" i="13"/>
  <c r="CW49" i="13"/>
  <c r="CV63" i="13"/>
  <c r="AR65" i="13"/>
  <c r="DK81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7" i="13"/>
  <c r="AL7" i="13"/>
  <c r="AW7" i="13"/>
  <c r="BH7" i="13"/>
  <c r="BR7" i="13"/>
  <c r="CC7" i="13"/>
  <c r="CN7" i="13"/>
  <c r="CX7" i="13"/>
  <c r="DI7" i="13"/>
  <c r="DT7" i="13"/>
  <c r="AD8" i="13"/>
  <c r="AO8" i="13"/>
  <c r="AZ8" i="13"/>
  <c r="BJ8" i="13"/>
  <c r="BU8" i="13"/>
  <c r="CF8" i="13"/>
  <c r="CP8" i="13"/>
  <c r="DA8" i="13"/>
  <c r="DL8" i="13"/>
  <c r="DV8" i="13"/>
  <c r="AG9" i="13"/>
  <c r="AR9" i="13"/>
  <c r="BB9" i="13"/>
  <c r="BM9" i="13"/>
  <c r="BX9" i="13"/>
  <c r="CH9" i="13"/>
  <c r="CS9" i="13"/>
  <c r="DD9" i="13"/>
  <c r="DN9" i="13"/>
  <c r="Y10" i="13"/>
  <c r="AJ10" i="13"/>
  <c r="AT10" i="13"/>
  <c r="BE10" i="13"/>
  <c r="BP10" i="13"/>
  <c r="BZ10" i="13"/>
  <c r="CK10" i="13"/>
  <c r="CV10" i="13"/>
  <c r="DF10" i="13"/>
  <c r="DQ10" i="13"/>
  <c r="AB11" i="13"/>
  <c r="AL11" i="13"/>
  <c r="AW11" i="13"/>
  <c r="BH11" i="13"/>
  <c r="BR11" i="13"/>
  <c r="CC11" i="13"/>
  <c r="CO11" i="13"/>
  <c r="DC11" i="13"/>
  <c r="DQ11" i="13"/>
  <c r="AF12" i="13"/>
  <c r="AS12" i="13"/>
  <c r="BL12" i="13"/>
  <c r="CF12" i="13"/>
  <c r="CW12" i="13"/>
  <c r="DQ12" i="13"/>
  <c r="AK14" i="13"/>
  <c r="BC14" i="13"/>
  <c r="BW14" i="13"/>
  <c r="CO14" i="13"/>
  <c r="DH14" i="13"/>
  <c r="AA41" i="13"/>
  <c r="AU41" i="13"/>
  <c r="BL41" i="13"/>
  <c r="CF41" i="13"/>
  <c r="CZ41" i="13"/>
  <c r="DQ41" i="13"/>
  <c r="AK43" i="13"/>
  <c r="BM43" i="13"/>
  <c r="CO43" i="13"/>
  <c r="DS43" i="13"/>
  <c r="AU44" i="13"/>
  <c r="BW44" i="13"/>
  <c r="CZ44" i="13"/>
  <c r="AB46" i="13"/>
  <c r="BJ46" i="13"/>
  <c r="CW46" i="13"/>
  <c r="AQ47" i="13"/>
  <c r="CO47" i="13"/>
  <c r="AO48" i="13"/>
  <c r="CL48" i="13"/>
  <c r="AK49" i="13"/>
  <c r="AI63" i="13"/>
  <c r="AU64" i="13"/>
  <c r="DV65" i="13"/>
  <c r="AK6" i="13"/>
  <c r="AU6" i="13"/>
  <c r="BF6" i="13"/>
  <c r="BQ6" i="13"/>
  <c r="CA6" i="13"/>
  <c r="CL6" i="13"/>
  <c r="CX6" i="13"/>
  <c r="DO6" i="13"/>
  <c r="AH7" i="13"/>
  <c r="BD7" i="13"/>
  <c r="BY7" i="13"/>
  <c r="CT7" i="13"/>
  <c r="DP7" i="13"/>
  <c r="AK8" i="13"/>
  <c r="BF8" i="13"/>
  <c r="CB8" i="13"/>
  <c r="CW8" i="13"/>
  <c r="DR8" i="13"/>
  <c r="AN9" i="13"/>
  <c r="BI9" i="13"/>
  <c r="CD9" i="13"/>
  <c r="CZ9" i="13"/>
  <c r="DU9" i="13"/>
  <c r="AP10" i="13"/>
  <c r="BL10" i="13"/>
  <c r="CG10" i="13"/>
  <c r="DB10" i="13"/>
  <c r="X11" i="13"/>
  <c r="AS11" i="13"/>
  <c r="BN11" i="13"/>
  <c r="CJ11" i="13"/>
  <c r="DL11" i="13"/>
  <c r="AN12" i="13"/>
  <c r="BY12" i="13"/>
  <c r="DK12" i="13"/>
  <c r="AV14" i="13"/>
  <c r="CI14" i="13"/>
  <c r="DT14" i="13"/>
  <c r="BE41" i="13"/>
  <c r="CR41" i="13"/>
  <c r="AC43" i="13"/>
  <c r="CC43" i="13"/>
  <c r="AI44" i="13"/>
  <c r="CM44" i="13"/>
  <c r="AT46" i="13"/>
  <c r="DV46" i="13"/>
  <c r="DR47" i="13"/>
  <c r="DO48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7" i="13"/>
  <c r="AN7" i="13"/>
  <c r="AX7" i="13"/>
  <c r="BI7" i="13"/>
  <c r="BT7" i="13"/>
  <c r="CD7" i="13"/>
  <c r="CO7" i="13"/>
  <c r="CZ7" i="13"/>
  <c r="DJ7" i="13"/>
  <c r="DU7" i="13"/>
  <c r="AF8" i="13"/>
  <c r="AP8" i="13"/>
  <c r="BA8" i="13"/>
  <c r="BL8" i="13"/>
  <c r="BV8" i="13"/>
  <c r="CG8" i="13"/>
  <c r="CR8" i="13"/>
  <c r="DB8" i="13"/>
  <c r="DM8" i="13"/>
  <c r="X9" i="13"/>
  <c r="AH9" i="13"/>
  <c r="AS9" i="13"/>
  <c r="BD9" i="13"/>
  <c r="BN9" i="13"/>
  <c r="BY9" i="13"/>
  <c r="CJ9" i="13"/>
  <c r="CT9" i="13"/>
  <c r="DE9" i="13"/>
  <c r="DP9" i="13"/>
  <c r="Z10" i="13"/>
  <c r="AK10" i="13"/>
  <c r="AV10" i="13"/>
  <c r="BF10" i="13"/>
  <c r="BQ10" i="13"/>
  <c r="CB10" i="13"/>
  <c r="CL10" i="13"/>
  <c r="CW10" i="13"/>
  <c r="DH10" i="13"/>
  <c r="DR10" i="13"/>
  <c r="AC11" i="13"/>
  <c r="AN11" i="13"/>
  <c r="AX11" i="13"/>
  <c r="BI11" i="13"/>
  <c r="BT11" i="13"/>
  <c r="CD11" i="13"/>
  <c r="CQ11" i="13"/>
  <c r="DE11" i="13"/>
  <c r="DS11" i="13"/>
  <c r="AG12" i="13"/>
  <c r="AV12" i="13"/>
  <c r="BO12" i="13"/>
  <c r="CG12" i="13"/>
  <c r="DA12" i="13"/>
  <c r="DS12" i="13"/>
  <c r="AM14" i="13"/>
  <c r="BG14" i="13"/>
  <c r="BX14" i="13"/>
  <c r="CR14" i="13"/>
  <c r="DK14" i="13"/>
  <c r="AC41" i="13"/>
  <c r="AV41" i="13"/>
  <c r="BP41" i="13"/>
  <c r="CG41" i="13"/>
  <c r="DA41" i="13"/>
  <c r="DU41" i="13"/>
  <c r="AM43" i="13"/>
  <c r="BO43" i="13"/>
  <c r="CR43" i="13"/>
  <c r="DT43" i="13"/>
  <c r="AV44" i="13"/>
  <c r="BY44" i="13"/>
  <c r="DA44" i="13"/>
  <c r="AC46" i="13"/>
  <c r="BN46" i="13"/>
  <c r="CY46" i="13"/>
  <c r="AS47" i="13"/>
  <c r="CT47" i="13"/>
  <c r="AS48" i="13"/>
  <c r="CP48" i="13"/>
  <c r="AX49" i="13"/>
  <c r="AT63" i="13"/>
  <c r="BK64" i="13"/>
  <c r="BF66" i="13"/>
  <c r="DU81" i="13"/>
  <c r="DL81" i="13"/>
  <c r="DD81" i="13"/>
  <c r="CV81" i="13"/>
  <c r="CN81" i="13"/>
  <c r="CF81" i="13"/>
  <c r="BX81" i="13"/>
  <c r="BP81" i="13"/>
  <c r="BH81" i="13"/>
  <c r="AZ81" i="13"/>
  <c r="AR81" i="13"/>
  <c r="AJ81" i="13"/>
  <c r="AB81" i="13"/>
  <c r="DT67" i="13"/>
  <c r="DL67" i="13"/>
  <c r="DD67" i="13"/>
  <c r="CV67" i="13"/>
  <c r="CN67" i="13"/>
  <c r="CF67" i="13"/>
  <c r="BX67" i="13"/>
  <c r="BP67" i="13"/>
  <c r="BH67" i="13"/>
  <c r="AZ67" i="13"/>
  <c r="AR67" i="13"/>
  <c r="AJ67" i="13"/>
  <c r="AB67" i="13"/>
  <c r="DT66" i="13"/>
  <c r="DL66" i="13"/>
  <c r="DD66" i="13"/>
  <c r="CV66" i="13"/>
  <c r="CN66" i="13"/>
  <c r="CF66" i="13"/>
  <c r="BX66" i="13"/>
  <c r="BP66" i="13"/>
  <c r="BI66" i="13"/>
  <c r="BE66" i="13"/>
  <c r="BA66" i="13"/>
  <c r="AW66" i="13"/>
  <c r="AS66" i="13"/>
  <c r="AO66" i="13"/>
  <c r="AK66" i="13"/>
  <c r="AG66" i="13"/>
  <c r="AC66" i="13"/>
  <c r="Y66" i="13"/>
  <c r="DU65" i="13"/>
  <c r="DQ65" i="13"/>
  <c r="DM65" i="13"/>
  <c r="DI65" i="13"/>
  <c r="DE65" i="13"/>
  <c r="DA65" i="13"/>
  <c r="CW65" i="13"/>
  <c r="CS65" i="13"/>
  <c r="CO65" i="13"/>
  <c r="CK65" i="13"/>
  <c r="CG65" i="13"/>
  <c r="CC65" i="13"/>
  <c r="BY65" i="13"/>
  <c r="BU65" i="13"/>
  <c r="BQ65" i="13"/>
  <c r="BM65" i="13"/>
  <c r="BI65" i="13"/>
  <c r="BE65" i="13"/>
  <c r="BA65" i="13"/>
  <c r="AW65" i="13"/>
  <c r="AS65" i="13"/>
  <c r="AO65" i="13"/>
  <c r="AK65" i="13"/>
  <c r="AG65" i="13"/>
  <c r="AC65" i="13"/>
  <c r="Y65" i="13"/>
  <c r="DU64" i="13"/>
  <c r="DQ64" i="13"/>
  <c r="DM64" i="13"/>
  <c r="DI64" i="13"/>
  <c r="DE64" i="13"/>
  <c r="DA64" i="13"/>
  <c r="CW64" i="13"/>
  <c r="CS64" i="13"/>
  <c r="CO64" i="13"/>
  <c r="CK64" i="13"/>
  <c r="CG64" i="13"/>
  <c r="CC64" i="13"/>
  <c r="BY64" i="13"/>
  <c r="DP81" i="13"/>
  <c r="DG81" i="13"/>
  <c r="CU81" i="13"/>
  <c r="CJ81" i="13"/>
  <c r="CA81" i="13"/>
  <c r="BO81" i="13"/>
  <c r="BD81" i="13"/>
  <c r="AU81" i="13"/>
  <c r="AI81" i="13"/>
  <c r="X81" i="13"/>
  <c r="DO67" i="13"/>
  <c r="DC67" i="13"/>
  <c r="CR67" i="13"/>
  <c r="CI67" i="13"/>
  <c r="BW67" i="13"/>
  <c r="BL67" i="13"/>
  <c r="BC67" i="13"/>
  <c r="AQ67" i="13"/>
  <c r="AF67" i="13"/>
  <c r="DW66" i="13"/>
  <c r="DK66" i="13"/>
  <c r="CZ66" i="13"/>
  <c r="CQ66" i="13"/>
  <c r="CE66" i="13"/>
  <c r="BT66" i="13"/>
  <c r="BK66" i="13"/>
  <c r="BD66" i="13"/>
  <c r="AY66" i="13"/>
  <c r="AT66" i="13"/>
  <c r="AN66" i="13"/>
  <c r="AI66" i="13"/>
  <c r="AD66" i="13"/>
  <c r="X66" i="13"/>
  <c r="DS65" i="13"/>
  <c r="DN65" i="13"/>
  <c r="DH65" i="13"/>
  <c r="DC65" i="13"/>
  <c r="CX65" i="13"/>
  <c r="CR65" i="13"/>
  <c r="CM65" i="13"/>
  <c r="CH65" i="13"/>
  <c r="CB65" i="13"/>
  <c r="BW65" i="13"/>
  <c r="BR65" i="13"/>
  <c r="BL65" i="13"/>
  <c r="BG65" i="13"/>
  <c r="BB65" i="13"/>
  <c r="AV65" i="13"/>
  <c r="AQ65" i="13"/>
  <c r="AL65" i="13"/>
  <c r="AF65" i="13"/>
  <c r="AA65" i="13"/>
  <c r="DV64" i="13"/>
  <c r="DP64" i="13"/>
  <c r="DK64" i="13"/>
  <c r="DF64" i="13"/>
  <c r="CZ64" i="13"/>
  <c r="CU64" i="13"/>
  <c r="CP64" i="13"/>
  <c r="CJ64" i="13"/>
  <c r="CE64" i="13"/>
  <c r="BZ64" i="13"/>
  <c r="BU64" i="13"/>
  <c r="BQ64" i="13"/>
  <c r="BM64" i="13"/>
  <c r="BI64" i="13"/>
  <c r="BE64" i="13"/>
  <c r="BA64" i="13"/>
  <c r="AW64" i="13"/>
  <c r="AS64" i="13"/>
  <c r="AO64" i="13"/>
  <c r="AK64" i="13"/>
  <c r="AG64" i="13"/>
  <c r="AC64" i="13"/>
  <c r="Y64" i="13"/>
  <c r="DU63" i="13"/>
  <c r="DQ63" i="13"/>
  <c r="DM63" i="13"/>
  <c r="DI63" i="13"/>
  <c r="DE63" i="13"/>
  <c r="DA63" i="13"/>
  <c r="CW63" i="13"/>
  <c r="CS63" i="13"/>
  <c r="DO81" i="13"/>
  <c r="DC81" i="13"/>
  <c r="CR81" i="13"/>
  <c r="CI81" i="13"/>
  <c r="BW81" i="13"/>
  <c r="BL81" i="13"/>
  <c r="BC81" i="13"/>
  <c r="AQ81" i="13"/>
  <c r="AF81" i="13"/>
  <c r="DW67" i="13"/>
  <c r="DK67" i="13"/>
  <c r="CZ67" i="13"/>
  <c r="CQ67" i="13"/>
  <c r="CE67" i="13"/>
  <c r="BT67" i="13"/>
  <c r="BK67" i="13"/>
  <c r="AY67" i="13"/>
  <c r="AN67" i="13"/>
  <c r="AE67" i="13"/>
  <c r="DS66" i="13"/>
  <c r="DH66" i="13"/>
  <c r="CY66" i="13"/>
  <c r="CM66" i="13"/>
  <c r="CB66" i="13"/>
  <c r="BS66" i="13"/>
  <c r="BH66" i="13"/>
  <c r="BC66" i="13"/>
  <c r="AX66" i="13"/>
  <c r="AR66" i="13"/>
  <c r="AM66" i="13"/>
  <c r="AH66" i="13"/>
  <c r="AB66" i="13"/>
  <c r="DW65" i="13"/>
  <c r="DR65" i="13"/>
  <c r="DL65" i="13"/>
  <c r="DG65" i="13"/>
  <c r="DB65" i="13"/>
  <c r="CV65" i="13"/>
  <c r="CQ65" i="13"/>
  <c r="CL65" i="13"/>
  <c r="CF65" i="13"/>
  <c r="DH81" i="13"/>
  <c r="CM81" i="13"/>
  <c r="BS81" i="13"/>
  <c r="AV81" i="13"/>
  <c r="AA81" i="13"/>
  <c r="DG67" i="13"/>
  <c r="CJ67" i="13"/>
  <c r="BO67" i="13"/>
  <c r="AU67" i="13"/>
  <c r="X67" i="13"/>
  <c r="DC66" i="13"/>
  <c r="CI66" i="13"/>
  <c r="BL66" i="13"/>
  <c r="AZ66" i="13"/>
  <c r="AP66" i="13"/>
  <c r="AE66" i="13"/>
  <c r="DT65" i="13"/>
  <c r="DJ65" i="13"/>
  <c r="CY65" i="13"/>
  <c r="CN65" i="13"/>
  <c r="CD65" i="13"/>
  <c r="BV65" i="13"/>
  <c r="BO65" i="13"/>
  <c r="BH65" i="13"/>
  <c r="AZ65" i="13"/>
  <c r="AT65" i="13"/>
  <c r="AM65" i="13"/>
  <c r="AE65" i="13"/>
  <c r="X65" i="13"/>
  <c r="DR64" i="13"/>
  <c r="DJ64" i="13"/>
  <c r="DC64" i="13"/>
  <c r="CV64" i="13"/>
  <c r="CN64" i="13"/>
  <c r="CH64" i="13"/>
  <c r="CA64" i="13"/>
  <c r="BT64" i="13"/>
  <c r="BO64" i="13"/>
  <c r="BJ64" i="13"/>
  <c r="BD64" i="13"/>
  <c r="AY64" i="13"/>
  <c r="AT64" i="13"/>
  <c r="AN64" i="13"/>
  <c r="AI64" i="13"/>
  <c r="AD64" i="13"/>
  <c r="X64" i="13"/>
  <c r="DS63" i="13"/>
  <c r="DN63" i="13"/>
  <c r="DH63" i="13"/>
  <c r="DC63" i="13"/>
  <c r="CX63" i="13"/>
  <c r="CR63" i="13"/>
  <c r="CN63" i="13"/>
  <c r="CJ63" i="13"/>
  <c r="CF63" i="13"/>
  <c r="CB63" i="13"/>
  <c r="BX63" i="13"/>
  <c r="BT63" i="13"/>
  <c r="BP63" i="13"/>
  <c r="BL63" i="13"/>
  <c r="BH63" i="13"/>
  <c r="BD63" i="13"/>
  <c r="AZ63" i="13"/>
  <c r="AV63" i="13"/>
  <c r="AR63" i="13"/>
  <c r="AN63" i="13"/>
  <c r="AJ63" i="13"/>
  <c r="AF63" i="13"/>
  <c r="AB63" i="13"/>
  <c r="X63" i="13"/>
  <c r="DT49" i="13"/>
  <c r="DP49" i="13"/>
  <c r="DL49" i="13"/>
  <c r="DH49" i="13"/>
  <c r="DD49" i="13"/>
  <c r="CZ49" i="13"/>
  <c r="CV49" i="13"/>
  <c r="CR49" i="13"/>
  <c r="CN49" i="13"/>
  <c r="CJ49" i="13"/>
  <c r="CF49" i="13"/>
  <c r="CB49" i="13"/>
  <c r="BX49" i="13"/>
  <c r="BT49" i="13"/>
  <c r="BP49" i="13"/>
  <c r="BL49" i="13"/>
  <c r="BH49" i="13"/>
  <c r="BD49" i="13"/>
  <c r="AZ49" i="13"/>
  <c r="AV49" i="13"/>
  <c r="AR49" i="13"/>
  <c r="AN49" i="13"/>
  <c r="AJ49" i="13"/>
  <c r="AF49" i="13"/>
  <c r="AB49" i="13"/>
  <c r="X49" i="13"/>
  <c r="DT48" i="13"/>
  <c r="DP48" i="13"/>
  <c r="DL48" i="13"/>
  <c r="DH48" i="13"/>
  <c r="DD48" i="13"/>
  <c r="CZ48" i="13"/>
  <c r="CV48" i="13"/>
  <c r="CR48" i="13"/>
  <c r="CN48" i="13"/>
  <c r="CJ48" i="13"/>
  <c r="CF48" i="13"/>
  <c r="CB48" i="13"/>
  <c r="BX48" i="13"/>
  <c r="BT48" i="13"/>
  <c r="BP48" i="13"/>
  <c r="BL48" i="13"/>
  <c r="BH48" i="13"/>
  <c r="BD48" i="13"/>
  <c r="AZ48" i="13"/>
  <c r="AV48" i="13"/>
  <c r="AR48" i="13"/>
  <c r="AN48" i="13"/>
  <c r="AJ48" i="13"/>
  <c r="AF48" i="13"/>
  <c r="AB48" i="13"/>
  <c r="X48" i="13"/>
  <c r="DT47" i="13"/>
  <c r="DP47" i="13"/>
  <c r="DL47" i="13"/>
  <c r="DH47" i="13"/>
  <c r="DD47" i="13"/>
  <c r="CZ47" i="13"/>
  <c r="CV47" i="13"/>
  <c r="CR47" i="13"/>
  <c r="CN47" i="13"/>
  <c r="CJ47" i="13"/>
  <c r="CF47" i="13"/>
  <c r="CB47" i="13"/>
  <c r="BX47" i="13"/>
  <c r="BT47" i="13"/>
  <c r="BP47" i="13"/>
  <c r="BL47" i="13"/>
  <c r="BH47" i="13"/>
  <c r="BD47" i="13"/>
  <c r="AZ47" i="13"/>
  <c r="AV47" i="13"/>
  <c r="AR47" i="13"/>
  <c r="AN47" i="13"/>
  <c r="AJ47" i="13"/>
  <c r="AF47" i="13"/>
  <c r="AB47" i="13"/>
  <c r="X47" i="13"/>
  <c r="DT46" i="13"/>
  <c r="DP46" i="13"/>
  <c r="DL46" i="13"/>
  <c r="DH46" i="13"/>
  <c r="DD46" i="13"/>
  <c r="CZ46" i="13"/>
  <c r="CV46" i="13"/>
  <c r="CR46" i="13"/>
  <c r="CN46" i="13"/>
  <c r="CJ46" i="13"/>
  <c r="CF46" i="13"/>
  <c r="CB46" i="13"/>
  <c r="BX46" i="13"/>
  <c r="BT46" i="13"/>
  <c r="BP46" i="13"/>
  <c r="BL46" i="13"/>
  <c r="BH46" i="13"/>
  <c r="BD46" i="13"/>
  <c r="AZ46" i="13"/>
  <c r="AV46" i="13"/>
  <c r="AR46" i="13"/>
  <c r="AN46" i="13"/>
  <c r="CL11" i="13"/>
  <c r="CP11" i="13"/>
  <c r="CT11" i="13"/>
  <c r="CX11" i="13"/>
  <c r="DB11" i="13"/>
  <c r="DF11" i="13"/>
  <c r="DJ11" i="13"/>
  <c r="DN11" i="13"/>
  <c r="DR11" i="13"/>
  <c r="DV11" i="13"/>
  <c r="Z12" i="13"/>
  <c r="AD12" i="13"/>
  <c r="AH12" i="13"/>
  <c r="AL12" i="13"/>
  <c r="AP12" i="13"/>
  <c r="AT12" i="13"/>
  <c r="AX12" i="13"/>
  <c r="BB12" i="13"/>
  <c r="BF12" i="13"/>
  <c r="BJ12" i="13"/>
  <c r="BN12" i="13"/>
  <c r="BR12" i="13"/>
  <c r="BV12" i="13"/>
  <c r="BZ12" i="13"/>
  <c r="CD12" i="13"/>
  <c r="CH12" i="13"/>
  <c r="CL12" i="13"/>
  <c r="CP12" i="13"/>
  <c r="CT12" i="13"/>
  <c r="CX12" i="13"/>
  <c r="DB12" i="13"/>
  <c r="DF12" i="13"/>
  <c r="DJ12" i="13"/>
  <c r="DN12" i="13"/>
  <c r="DR12" i="13"/>
  <c r="DV12" i="13"/>
  <c r="Z14" i="13"/>
  <c r="AD14" i="13"/>
  <c r="AH14" i="13"/>
  <c r="AL14" i="13"/>
  <c r="AP14" i="13"/>
  <c r="AT14" i="13"/>
  <c r="AX14" i="13"/>
  <c r="BB14" i="13"/>
  <c r="BF14" i="13"/>
  <c r="BJ14" i="13"/>
  <c r="BN14" i="13"/>
  <c r="BR14" i="13"/>
  <c r="BV14" i="13"/>
  <c r="BZ14" i="13"/>
  <c r="CD14" i="13"/>
  <c r="CH14" i="13"/>
  <c r="CL14" i="13"/>
  <c r="CP14" i="13"/>
  <c r="CT14" i="13"/>
  <c r="CX14" i="13"/>
  <c r="DB14" i="13"/>
  <c r="DF14" i="13"/>
  <c r="DJ14" i="13"/>
  <c r="DN14" i="13"/>
  <c r="DR14" i="13"/>
  <c r="DV14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3" i="13"/>
  <c r="AD43" i="13"/>
  <c r="AH43" i="13"/>
  <c r="AL43" i="13"/>
  <c r="AP43" i="13"/>
  <c r="AT43" i="13"/>
  <c r="AX43" i="13"/>
  <c r="BB43" i="13"/>
  <c r="BF43" i="13"/>
  <c r="BJ43" i="13"/>
  <c r="BN43" i="13"/>
  <c r="BR43" i="13"/>
  <c r="BV43" i="13"/>
  <c r="BZ43" i="13"/>
  <c r="CD43" i="13"/>
  <c r="CH43" i="13"/>
  <c r="CL43" i="13"/>
  <c r="CP43" i="13"/>
  <c r="CT43" i="13"/>
  <c r="CX43" i="13"/>
  <c r="DB43" i="13"/>
  <c r="DF43" i="13"/>
  <c r="DJ43" i="13"/>
  <c r="DN43" i="13"/>
  <c r="DR43" i="13"/>
  <c r="DV43" i="13"/>
  <c r="Z44" i="13"/>
  <c r="AD44" i="13"/>
  <c r="AH44" i="13"/>
  <c r="AL44" i="13"/>
  <c r="AP44" i="13"/>
  <c r="AT44" i="13"/>
  <c r="AX44" i="13"/>
  <c r="BB44" i="13"/>
  <c r="BF44" i="13"/>
  <c r="BJ44" i="13"/>
  <c r="BN44" i="13"/>
  <c r="BR44" i="13"/>
  <c r="BV44" i="13"/>
  <c r="BZ44" i="13"/>
  <c r="CD44" i="13"/>
  <c r="CH44" i="13"/>
  <c r="CL44" i="13"/>
  <c r="CP44" i="13"/>
  <c r="CT44" i="13"/>
  <c r="CX44" i="13"/>
  <c r="DB44" i="13"/>
  <c r="DF44" i="13"/>
  <c r="DJ44" i="13"/>
  <c r="DN44" i="13"/>
  <c r="DR44" i="13"/>
  <c r="DV44" i="13"/>
  <c r="Z46" i="13"/>
  <c r="AD46" i="13"/>
  <c r="AH46" i="13"/>
  <c r="AL46" i="13"/>
  <c r="AQ46" i="13"/>
  <c r="AW46" i="13"/>
  <c r="BB46" i="13"/>
  <c r="BG46" i="13"/>
  <c r="BM46" i="13"/>
  <c r="BR46" i="13"/>
  <c r="BW46" i="13"/>
  <c r="CC46" i="13"/>
  <c r="CH46" i="13"/>
  <c r="CM46" i="13"/>
  <c r="CS46" i="13"/>
  <c r="CX46" i="13"/>
  <c r="DC46" i="13"/>
  <c r="DI46" i="13"/>
  <c r="DN46" i="13"/>
  <c r="DS46" i="13"/>
  <c r="Y47" i="13"/>
  <c r="AD47" i="13"/>
  <c r="AI47" i="13"/>
  <c r="AO47" i="13"/>
  <c r="AT47" i="13"/>
  <c r="AY47" i="13"/>
  <c r="BE47" i="13"/>
  <c r="BJ47" i="13"/>
  <c r="BO47" i="13"/>
  <c r="BU47" i="13"/>
  <c r="BZ47" i="13"/>
  <c r="CE47" i="13"/>
  <c r="CK47" i="13"/>
  <c r="CP47" i="13"/>
  <c r="CU47" i="13"/>
  <c r="DA47" i="13"/>
  <c r="DF47" i="13"/>
  <c r="DK47" i="13"/>
  <c r="DQ47" i="13"/>
  <c r="DV47" i="13"/>
  <c r="AA48" i="13"/>
  <c r="AG48" i="13"/>
  <c r="AL48" i="13"/>
  <c r="AQ48" i="13"/>
  <c r="AW48" i="13"/>
  <c r="BB48" i="13"/>
  <c r="BG48" i="13"/>
  <c r="BM48" i="13"/>
  <c r="BR48" i="13"/>
  <c r="BW48" i="13"/>
  <c r="CC48" i="13"/>
  <c r="CH48" i="13"/>
  <c r="CM48" i="13"/>
  <c r="CS48" i="13"/>
  <c r="CX48" i="13"/>
  <c r="DC48" i="13"/>
  <c r="DI48" i="13"/>
  <c r="DN48" i="13"/>
  <c r="DS48" i="13"/>
  <c r="Y49" i="13"/>
  <c r="AD49" i="13"/>
  <c r="AI49" i="13"/>
  <c r="AO49" i="13"/>
  <c r="AT49" i="13"/>
  <c r="AY49" i="13"/>
  <c r="BE49" i="13"/>
  <c r="BJ49" i="13"/>
  <c r="BO49" i="13"/>
  <c r="BU49" i="13"/>
  <c r="BZ49" i="13"/>
  <c r="CE49" i="13"/>
  <c r="CK49" i="13"/>
  <c r="CP49" i="13"/>
  <c r="CU49" i="13"/>
  <c r="DA49" i="13"/>
  <c r="DF49" i="13"/>
  <c r="DK49" i="13"/>
  <c r="DQ49" i="13"/>
  <c r="DV49" i="13"/>
  <c r="AA63" i="13"/>
  <c r="AG63" i="13"/>
  <c r="AL63" i="13"/>
  <c r="AQ63" i="13"/>
  <c r="AW63" i="13"/>
  <c r="BB63" i="13"/>
  <c r="BG63" i="13"/>
  <c r="BM63" i="13"/>
  <c r="BR63" i="13"/>
  <c r="BW63" i="13"/>
  <c r="CC63" i="13"/>
  <c r="CH63" i="13"/>
  <c r="CM63" i="13"/>
  <c r="CT63" i="13"/>
  <c r="CZ63" i="13"/>
  <c r="DG63" i="13"/>
  <c r="DO63" i="13"/>
  <c r="DV63" i="13"/>
  <c r="AB64" i="13"/>
  <c r="AJ64" i="13"/>
  <c r="AQ64" i="13"/>
  <c r="AX64" i="13"/>
  <c r="BF64" i="13"/>
  <c r="BL64" i="13"/>
  <c r="BS64" i="13"/>
  <c r="CB64" i="13"/>
  <c r="CL64" i="13"/>
  <c r="CT64" i="13"/>
  <c r="DD64" i="13"/>
  <c r="DN64" i="13"/>
  <c r="DW64" i="13"/>
  <c r="AH65" i="13"/>
  <c r="AP65" i="13"/>
  <c r="AY65" i="13"/>
  <c r="BJ65" i="13"/>
  <c r="BS65" i="13"/>
  <c r="CA65" i="13"/>
  <c r="CP65" i="13"/>
  <c r="DD65" i="13"/>
  <c r="DP65" i="13"/>
  <c r="AF66" i="13"/>
  <c r="AU66" i="13"/>
  <c r="BG66" i="13"/>
  <c r="CJ66" i="13"/>
  <c r="DO66" i="13"/>
  <c r="AM67" i="13"/>
  <c r="BS67" i="13"/>
  <c r="CU67" i="13"/>
  <c r="DS67" i="13"/>
  <c r="AY81" i="13"/>
  <c r="CB81" i="13"/>
  <c r="CZ81" i="13"/>
  <c r="DT81" i="13"/>
  <c r="BM66" i="13"/>
  <c r="BQ66" i="13"/>
  <c r="BU66" i="13"/>
  <c r="BY66" i="13"/>
  <c r="CC66" i="13"/>
  <c r="CG66" i="13"/>
  <c r="CK66" i="13"/>
  <c r="CO66" i="13"/>
  <c r="CS66" i="13"/>
  <c r="CW66" i="13"/>
  <c r="DA66" i="13"/>
  <c r="DE66" i="13"/>
  <c r="DI66" i="13"/>
  <c r="DM66" i="13"/>
  <c r="DQ66" i="13"/>
  <c r="DU66" i="13"/>
  <c r="Y67" i="13"/>
  <c r="AC67" i="13"/>
  <c r="AG67" i="13"/>
  <c r="AK67" i="13"/>
  <c r="AO67" i="13"/>
  <c r="AS67" i="13"/>
  <c r="AW67" i="13"/>
  <c r="BA67" i="13"/>
  <c r="BE67" i="13"/>
  <c r="BI67" i="13"/>
  <c r="BM67" i="13"/>
  <c r="BQ67" i="13"/>
  <c r="BU67" i="13"/>
  <c r="BY67" i="13"/>
  <c r="CC67" i="13"/>
  <c r="CG67" i="13"/>
  <c r="CK67" i="13"/>
  <c r="CO67" i="13"/>
  <c r="CS67" i="13"/>
  <c r="CW67" i="13"/>
  <c r="DA67" i="13"/>
  <c r="DE67" i="13"/>
  <c r="DI67" i="13"/>
  <c r="DM67" i="13"/>
  <c r="DQ67" i="13"/>
  <c r="DU67" i="13"/>
  <c r="Y81" i="13"/>
  <c r="AC81" i="13"/>
  <c r="AG81" i="13"/>
  <c r="AK81" i="13"/>
  <c r="AO81" i="13"/>
  <c r="AS81" i="13"/>
  <c r="AW81" i="13"/>
  <c r="BA81" i="13"/>
  <c r="BE81" i="13"/>
  <c r="BI81" i="13"/>
  <c r="BM81" i="13"/>
  <c r="BQ81" i="13"/>
  <c r="BU81" i="13"/>
  <c r="BY81" i="13"/>
  <c r="CC81" i="13"/>
  <c r="CG81" i="13"/>
  <c r="CK81" i="13"/>
  <c r="CO81" i="13"/>
  <c r="CS81" i="13"/>
  <c r="CW81" i="13"/>
  <c r="DA81" i="13"/>
  <c r="DE81" i="13"/>
  <c r="DI81" i="13"/>
  <c r="DM81" i="13"/>
  <c r="DQ81" i="13"/>
  <c r="DV81" i="13"/>
  <c r="BJ66" i="13"/>
  <c r="BN66" i="13"/>
  <c r="BR66" i="13"/>
  <c r="BV66" i="13"/>
  <c r="BZ66" i="13"/>
  <c r="CD66" i="13"/>
  <c r="CH66" i="13"/>
  <c r="CL66" i="13"/>
  <c r="CP66" i="13"/>
  <c r="CT66" i="13"/>
  <c r="CX66" i="13"/>
  <c r="DB66" i="13"/>
  <c r="DF66" i="13"/>
  <c r="DJ66" i="13"/>
  <c r="DN66" i="13"/>
  <c r="DR66" i="13"/>
  <c r="DV66" i="13"/>
  <c r="Z67" i="13"/>
  <c r="AD67" i="13"/>
  <c r="AH67" i="13"/>
  <c r="AL67" i="13"/>
  <c r="AP67" i="13"/>
  <c r="AT67" i="13"/>
  <c r="AX67" i="13"/>
  <c r="BB67" i="13"/>
  <c r="BF67" i="13"/>
  <c r="BJ67" i="13"/>
  <c r="BN67" i="13"/>
  <c r="BR67" i="13"/>
  <c r="BV67" i="13"/>
  <c r="BZ67" i="13"/>
  <c r="CD67" i="13"/>
  <c r="CH67" i="13"/>
  <c r="CL67" i="13"/>
  <c r="CP67" i="13"/>
  <c r="CT67" i="13"/>
  <c r="CX67" i="13"/>
  <c r="DB67" i="13"/>
  <c r="DF67" i="13"/>
  <c r="DJ67" i="13"/>
  <c r="DN67" i="13"/>
  <c r="DR67" i="13"/>
  <c r="DV67" i="13"/>
  <c r="Z81" i="13"/>
  <c r="AD81" i="13"/>
  <c r="AH81" i="13"/>
  <c r="AL81" i="13"/>
  <c r="AP81" i="13"/>
  <c r="AT81" i="13"/>
  <c r="AX81" i="13"/>
  <c r="BB81" i="13"/>
  <c r="BF81" i="13"/>
  <c r="BJ81" i="13"/>
  <c r="BN81" i="13"/>
  <c r="BR81" i="13"/>
  <c r="BV81" i="13"/>
  <c r="BZ81" i="13"/>
  <c r="CD81" i="13"/>
  <c r="CH81" i="13"/>
  <c r="CL81" i="13"/>
  <c r="CP81" i="13"/>
  <c r="CT81" i="13"/>
  <c r="CX81" i="13"/>
  <c r="DB81" i="13"/>
  <c r="DF81" i="13"/>
  <c r="DJ81" i="13"/>
  <c r="DN81" i="13"/>
  <c r="DR81" i="13"/>
  <c r="AA3" i="13"/>
  <c r="Y2" i="13"/>
  <c r="DW81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G3" i="13"/>
  <c r="AF2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J68" i="13" l="1"/>
  <c r="N15" i="13"/>
  <c r="K15" i="13"/>
  <c r="M15" i="13"/>
  <c r="M28" i="13"/>
  <c r="K28" i="13"/>
  <c r="K68" i="13"/>
  <c r="J15" i="13"/>
  <c r="L28" i="13"/>
  <c r="L15" i="13"/>
  <c r="J28" i="13"/>
  <c r="O28" i="13"/>
  <c r="N28" i="13"/>
  <c r="O15" i="13"/>
  <c r="O68" i="13"/>
  <c r="L68" i="13"/>
  <c r="N68" i="13"/>
  <c r="O50" i="13"/>
  <c r="K50" i="13"/>
  <c r="J50" i="13"/>
  <c r="N50" i="13"/>
  <c r="L50" i="13"/>
  <c r="P68" i="13" l="1"/>
  <c r="R68" i="13" s="1"/>
  <c r="Q28" i="13"/>
  <c r="P28" i="13"/>
  <c r="R28" i="13" s="1"/>
  <c r="P15" i="13"/>
  <c r="R15" i="13" s="1"/>
  <c r="Q68" i="13"/>
  <c r="Q15" i="13"/>
  <c r="Q50" i="13"/>
  <c r="P50" i="13"/>
  <c r="R50" i="13" s="1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8" i="10"/>
  <c r="D68" i="10"/>
  <c r="E67" i="10"/>
  <c r="D67" i="10"/>
  <c r="E66" i="10"/>
  <c r="D66" i="10"/>
  <c r="E65" i="10"/>
  <c r="D65" i="10"/>
  <c r="E64" i="10"/>
  <c r="D64" i="10"/>
  <c r="H43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8" i="5"/>
  <c r="D68" i="5"/>
  <c r="E67" i="5"/>
  <c r="D67" i="5"/>
  <c r="E66" i="5"/>
  <c r="D66" i="5"/>
  <c r="E65" i="5"/>
  <c r="D65" i="5"/>
  <c r="E64" i="5"/>
  <c r="D64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4" i="4"/>
  <c r="D34" i="4"/>
  <c r="E33" i="4"/>
  <c r="D33" i="4"/>
  <c r="E32" i="4"/>
  <c r="D32" i="4"/>
  <c r="E31" i="4"/>
  <c r="D31" i="4"/>
  <c r="E30" i="4"/>
  <c r="D30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D9" i="2"/>
  <c r="E24" i="3"/>
  <c r="E28" i="3"/>
  <c r="E27" i="3"/>
  <c r="E26" i="3"/>
  <c r="E25" i="3"/>
  <c r="I20" i="3"/>
  <c r="H20" i="3"/>
  <c r="I16" i="3"/>
  <c r="H16" i="3"/>
  <c r="H17" i="4" s="1"/>
  <c r="L17" i="4" s="1"/>
  <c r="I4" i="3"/>
  <c r="AJ8" i="11"/>
  <c r="AF24" i="2" s="1"/>
  <c r="AI8" i="11"/>
  <c r="AE24" i="2" s="1"/>
  <c r="AH8" i="11"/>
  <c r="AD24" i="2" s="1"/>
  <c r="AG8" i="11"/>
  <c r="AC24" i="2" s="1"/>
  <c r="AF8" i="11"/>
  <c r="AB24" i="2" s="1"/>
  <c r="AE8" i="11"/>
  <c r="AA24" i="2" s="1"/>
  <c r="AD8" i="11"/>
  <c r="Z24" i="2" s="1"/>
  <c r="AC8" i="11"/>
  <c r="Y24" i="2" s="1"/>
  <c r="AB8" i="11"/>
  <c r="X24" i="2" s="1"/>
  <c r="AA8" i="11"/>
  <c r="W24" i="2" s="1"/>
  <c r="Z8" i="11"/>
  <c r="V24" i="2" s="1"/>
  <c r="Y8" i="11"/>
  <c r="U24" i="2" s="1"/>
  <c r="X8" i="11"/>
  <c r="T24" i="2" s="1"/>
  <c r="W8" i="11"/>
  <c r="S24" i="2" s="1"/>
  <c r="V8" i="11"/>
  <c r="R24" i="2" s="1"/>
  <c r="U8" i="11"/>
  <c r="Q24" i="2" s="1"/>
  <c r="T8" i="11"/>
  <c r="P24" i="2" s="1"/>
  <c r="S8" i="11"/>
  <c r="O24" i="2" s="1"/>
  <c r="R8" i="11"/>
  <c r="N24" i="2" s="1"/>
  <c r="Q8" i="11"/>
  <c r="M24" i="2" s="1"/>
  <c r="P8" i="11"/>
  <c r="L24" i="2" s="1"/>
  <c r="O8" i="11"/>
  <c r="K24" i="2" s="1"/>
  <c r="N8" i="11"/>
  <c r="J24" i="2" s="1"/>
  <c r="M8" i="11"/>
  <c r="I24" i="2" s="1"/>
  <c r="L8" i="11"/>
  <c r="H24" i="2" s="1"/>
  <c r="H8" i="11"/>
  <c r="D24" i="2" s="1"/>
  <c r="H61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H53" i="10"/>
  <c r="I43" i="10"/>
  <c r="H59" i="10"/>
  <c r="AJ72" i="8"/>
  <c r="AJ36" i="10" s="1"/>
  <c r="AI72" i="8"/>
  <c r="AI36" i="10" s="1"/>
  <c r="AH72" i="8"/>
  <c r="AH36" i="10" s="1"/>
  <c r="AG72" i="8"/>
  <c r="AG36" i="10" s="1"/>
  <c r="AF72" i="8"/>
  <c r="AF36" i="10" s="1"/>
  <c r="AE72" i="8"/>
  <c r="AE36" i="10" s="1"/>
  <c r="AD72" i="8"/>
  <c r="AD36" i="10" s="1"/>
  <c r="AC72" i="8"/>
  <c r="AC36" i="10" s="1"/>
  <c r="AB72" i="8"/>
  <c r="AB36" i="10" s="1"/>
  <c r="AA72" i="8"/>
  <c r="AA36" i="10" s="1"/>
  <c r="Z72" i="8"/>
  <c r="Z36" i="10" s="1"/>
  <c r="Y72" i="8"/>
  <c r="Y36" i="10" s="1"/>
  <c r="X72" i="8"/>
  <c r="X36" i="10" s="1"/>
  <c r="W72" i="8"/>
  <c r="W36" i="10" s="1"/>
  <c r="V72" i="8"/>
  <c r="V36" i="10" s="1"/>
  <c r="U72" i="8"/>
  <c r="U36" i="10" s="1"/>
  <c r="T72" i="8"/>
  <c r="T36" i="10" s="1"/>
  <c r="S72" i="8"/>
  <c r="S36" i="10" s="1"/>
  <c r="R72" i="8"/>
  <c r="R36" i="10" s="1"/>
  <c r="Q72" i="8"/>
  <c r="Q36" i="10" s="1"/>
  <c r="P72" i="8"/>
  <c r="P36" i="10" s="1"/>
  <c r="O72" i="8"/>
  <c r="O36" i="10" s="1"/>
  <c r="N72" i="8"/>
  <c r="N36" i="10" s="1"/>
  <c r="M72" i="8"/>
  <c r="M36" i="10" s="1"/>
  <c r="L72" i="8"/>
  <c r="L36" i="10" s="1"/>
  <c r="K72" i="8"/>
  <c r="K36" i="10" s="1"/>
  <c r="J72" i="8"/>
  <c r="J36" i="10" s="1"/>
  <c r="I72" i="8"/>
  <c r="I36" i="10" s="1"/>
  <c r="H72" i="8"/>
  <c r="H36" i="10" s="1"/>
  <c r="AJ69" i="8"/>
  <c r="AJ35" i="10" s="1"/>
  <c r="AI69" i="8"/>
  <c r="AI35" i="10" s="1"/>
  <c r="AH69" i="8"/>
  <c r="AH35" i="10" s="1"/>
  <c r="AG69" i="8"/>
  <c r="AG35" i="10" s="1"/>
  <c r="AF69" i="8"/>
  <c r="AF35" i="10" s="1"/>
  <c r="AE69" i="8"/>
  <c r="AE35" i="10" s="1"/>
  <c r="AD69" i="8"/>
  <c r="AD35" i="10" s="1"/>
  <c r="AC69" i="8"/>
  <c r="AC35" i="10" s="1"/>
  <c r="AB69" i="8"/>
  <c r="AB35" i="10" s="1"/>
  <c r="AA69" i="8"/>
  <c r="AA35" i="10" s="1"/>
  <c r="Z69" i="8"/>
  <c r="Z35" i="10" s="1"/>
  <c r="Y69" i="8"/>
  <c r="Y35" i="10" s="1"/>
  <c r="X69" i="8"/>
  <c r="X35" i="10" s="1"/>
  <c r="W69" i="8"/>
  <c r="W35" i="10" s="1"/>
  <c r="V69" i="8"/>
  <c r="V35" i="10" s="1"/>
  <c r="U69" i="8"/>
  <c r="U35" i="10" s="1"/>
  <c r="T69" i="8"/>
  <c r="T35" i="10" s="1"/>
  <c r="S69" i="8"/>
  <c r="S35" i="10" s="1"/>
  <c r="R69" i="8"/>
  <c r="R35" i="10" s="1"/>
  <c r="Q69" i="8"/>
  <c r="Q35" i="10" s="1"/>
  <c r="P69" i="8"/>
  <c r="P35" i="10" s="1"/>
  <c r="O69" i="8"/>
  <c r="O35" i="10" s="1"/>
  <c r="N69" i="8"/>
  <c r="N35" i="10" s="1"/>
  <c r="M69" i="8"/>
  <c r="M35" i="10" s="1"/>
  <c r="L69" i="8"/>
  <c r="L35" i="10" s="1"/>
  <c r="K69" i="8"/>
  <c r="K35" i="10" s="1"/>
  <c r="J69" i="8"/>
  <c r="J35" i="10" s="1"/>
  <c r="I69" i="8"/>
  <c r="I35" i="10" s="1"/>
  <c r="H69" i="8"/>
  <c r="H35" i="10" s="1"/>
  <c r="AJ66" i="8"/>
  <c r="AJ34" i="10" s="1"/>
  <c r="AI66" i="8"/>
  <c r="AI34" i="10" s="1"/>
  <c r="AH66" i="8"/>
  <c r="AH34" i="10" s="1"/>
  <c r="AG66" i="8"/>
  <c r="AG34" i="10" s="1"/>
  <c r="AF66" i="8"/>
  <c r="AF34" i="10" s="1"/>
  <c r="AE66" i="8"/>
  <c r="AE34" i="10" s="1"/>
  <c r="AD66" i="8"/>
  <c r="AD34" i="10" s="1"/>
  <c r="AC66" i="8"/>
  <c r="AC34" i="10" s="1"/>
  <c r="AB66" i="8"/>
  <c r="AB34" i="10" s="1"/>
  <c r="AA66" i="8"/>
  <c r="AA34" i="10" s="1"/>
  <c r="Z66" i="8"/>
  <c r="Z34" i="10" s="1"/>
  <c r="Y66" i="8"/>
  <c r="Y34" i="10" s="1"/>
  <c r="X66" i="8"/>
  <c r="X34" i="10" s="1"/>
  <c r="W66" i="8"/>
  <c r="W34" i="10" s="1"/>
  <c r="V66" i="8"/>
  <c r="V34" i="10" s="1"/>
  <c r="U66" i="8"/>
  <c r="U34" i="10" s="1"/>
  <c r="T66" i="8"/>
  <c r="T34" i="10" s="1"/>
  <c r="S66" i="8"/>
  <c r="S34" i="10" s="1"/>
  <c r="R66" i="8"/>
  <c r="R34" i="10" s="1"/>
  <c r="Q66" i="8"/>
  <c r="Q34" i="10" s="1"/>
  <c r="P66" i="8"/>
  <c r="P34" i="10" s="1"/>
  <c r="O66" i="8"/>
  <c r="O34" i="10" s="1"/>
  <c r="N66" i="8"/>
  <c r="N34" i="10" s="1"/>
  <c r="M66" i="8"/>
  <c r="M34" i="10" s="1"/>
  <c r="L66" i="8"/>
  <c r="L34" i="10" s="1"/>
  <c r="K66" i="8"/>
  <c r="K34" i="10" s="1"/>
  <c r="J66" i="8"/>
  <c r="J34" i="10" s="1"/>
  <c r="I66" i="8"/>
  <c r="I34" i="10" s="1"/>
  <c r="H66" i="8"/>
  <c r="H34" i="10" s="1"/>
  <c r="AJ63" i="8"/>
  <c r="AJ33" i="10" s="1"/>
  <c r="AI63" i="8"/>
  <c r="AI33" i="10" s="1"/>
  <c r="AH63" i="8"/>
  <c r="AH33" i="10" s="1"/>
  <c r="AG63" i="8"/>
  <c r="AG33" i="10" s="1"/>
  <c r="AF63" i="8"/>
  <c r="AF33" i="10" s="1"/>
  <c r="AE63" i="8"/>
  <c r="AE33" i="10" s="1"/>
  <c r="AD63" i="8"/>
  <c r="AD33" i="10" s="1"/>
  <c r="AC63" i="8"/>
  <c r="AC33" i="10" s="1"/>
  <c r="AB63" i="8"/>
  <c r="AB33" i="10" s="1"/>
  <c r="AA63" i="8"/>
  <c r="AA33" i="10" s="1"/>
  <c r="Z63" i="8"/>
  <c r="Z33" i="10" s="1"/>
  <c r="Y63" i="8"/>
  <c r="Y33" i="10" s="1"/>
  <c r="X63" i="8"/>
  <c r="X33" i="10" s="1"/>
  <c r="W63" i="8"/>
  <c r="W33" i="10" s="1"/>
  <c r="V63" i="8"/>
  <c r="V33" i="10" s="1"/>
  <c r="U63" i="8"/>
  <c r="U33" i="10" s="1"/>
  <c r="T63" i="8"/>
  <c r="T33" i="10" s="1"/>
  <c r="S63" i="8"/>
  <c r="S33" i="10" s="1"/>
  <c r="R63" i="8"/>
  <c r="R33" i="10" s="1"/>
  <c r="Q63" i="8"/>
  <c r="Q33" i="10" s="1"/>
  <c r="P63" i="8"/>
  <c r="P33" i="10" s="1"/>
  <c r="O63" i="8"/>
  <c r="O33" i="10" s="1"/>
  <c r="N63" i="8"/>
  <c r="N33" i="10" s="1"/>
  <c r="M63" i="8"/>
  <c r="M33" i="10" s="1"/>
  <c r="L63" i="8"/>
  <c r="L33" i="10" s="1"/>
  <c r="K63" i="8"/>
  <c r="K33" i="10" s="1"/>
  <c r="J63" i="8"/>
  <c r="J33" i="10" s="1"/>
  <c r="I63" i="8"/>
  <c r="I33" i="10" s="1"/>
  <c r="H63" i="8"/>
  <c r="H33" i="10" s="1"/>
  <c r="AJ60" i="8"/>
  <c r="AJ32" i="10" s="1"/>
  <c r="AI60" i="8"/>
  <c r="AI32" i="10" s="1"/>
  <c r="AH60" i="8"/>
  <c r="AH32" i="10" s="1"/>
  <c r="AG60" i="8"/>
  <c r="AG32" i="10" s="1"/>
  <c r="AF60" i="8"/>
  <c r="AF32" i="10" s="1"/>
  <c r="AE60" i="8"/>
  <c r="AE32" i="10" s="1"/>
  <c r="AD60" i="8"/>
  <c r="AD32" i="10" s="1"/>
  <c r="AC60" i="8"/>
  <c r="AC32" i="10" s="1"/>
  <c r="AB60" i="8"/>
  <c r="AB32" i="10" s="1"/>
  <c r="AA60" i="8"/>
  <c r="AA32" i="10" s="1"/>
  <c r="Z60" i="8"/>
  <c r="Z32" i="10" s="1"/>
  <c r="Y60" i="8"/>
  <c r="Y32" i="10" s="1"/>
  <c r="X60" i="8"/>
  <c r="X32" i="10" s="1"/>
  <c r="W60" i="8"/>
  <c r="W32" i="10" s="1"/>
  <c r="V60" i="8"/>
  <c r="V32" i="10" s="1"/>
  <c r="U60" i="8"/>
  <c r="U32" i="10" s="1"/>
  <c r="T60" i="8"/>
  <c r="T32" i="10" s="1"/>
  <c r="S60" i="8"/>
  <c r="S32" i="10" s="1"/>
  <c r="R60" i="8"/>
  <c r="R32" i="10" s="1"/>
  <c r="Q60" i="8"/>
  <c r="Q32" i="10" s="1"/>
  <c r="P60" i="8"/>
  <c r="P32" i="10" s="1"/>
  <c r="O60" i="8"/>
  <c r="O32" i="10" s="1"/>
  <c r="N60" i="8"/>
  <c r="N32" i="10" s="1"/>
  <c r="M60" i="8"/>
  <c r="M32" i="10" s="1"/>
  <c r="L60" i="8"/>
  <c r="L32" i="10" s="1"/>
  <c r="K60" i="8"/>
  <c r="K32" i="10" s="1"/>
  <c r="J60" i="8"/>
  <c r="J32" i="10" s="1"/>
  <c r="I60" i="8"/>
  <c r="I32" i="10" s="1"/>
  <c r="H60" i="8"/>
  <c r="H32" i="10" s="1"/>
  <c r="AJ57" i="8"/>
  <c r="AJ30" i="10" s="1"/>
  <c r="AI57" i="8"/>
  <c r="AI30" i="10" s="1"/>
  <c r="AH57" i="8"/>
  <c r="AH30" i="10" s="1"/>
  <c r="AG57" i="8"/>
  <c r="AG30" i="10" s="1"/>
  <c r="AF57" i="8"/>
  <c r="AF30" i="10" s="1"/>
  <c r="AE57" i="8"/>
  <c r="AE30" i="10" s="1"/>
  <c r="AD57" i="8"/>
  <c r="AD30" i="10" s="1"/>
  <c r="AC57" i="8"/>
  <c r="AC30" i="10" s="1"/>
  <c r="AB57" i="8"/>
  <c r="AB30" i="10" s="1"/>
  <c r="AA57" i="8"/>
  <c r="AA30" i="10" s="1"/>
  <c r="Z57" i="8"/>
  <c r="Z30" i="10" s="1"/>
  <c r="Y57" i="8"/>
  <c r="Y30" i="10" s="1"/>
  <c r="X57" i="8"/>
  <c r="X30" i="10" s="1"/>
  <c r="W57" i="8"/>
  <c r="W30" i="10" s="1"/>
  <c r="V57" i="8"/>
  <c r="V30" i="10" s="1"/>
  <c r="U57" i="8"/>
  <c r="U30" i="10" s="1"/>
  <c r="T57" i="8"/>
  <c r="T30" i="10" s="1"/>
  <c r="S57" i="8"/>
  <c r="S30" i="10" s="1"/>
  <c r="R57" i="8"/>
  <c r="R30" i="10" s="1"/>
  <c r="Q57" i="8"/>
  <c r="Q30" i="10" s="1"/>
  <c r="P57" i="8"/>
  <c r="P30" i="10" s="1"/>
  <c r="O57" i="8"/>
  <c r="O30" i="10" s="1"/>
  <c r="N57" i="8"/>
  <c r="N30" i="10" s="1"/>
  <c r="M57" i="8"/>
  <c r="M30" i="10" s="1"/>
  <c r="L57" i="8"/>
  <c r="L30" i="10" s="1"/>
  <c r="K57" i="8"/>
  <c r="K30" i="10" s="1"/>
  <c r="J57" i="8"/>
  <c r="J30" i="10" s="1"/>
  <c r="I57" i="8"/>
  <c r="I30" i="10" s="1"/>
  <c r="H57" i="8"/>
  <c r="H30" i="10" s="1"/>
  <c r="AJ54" i="8"/>
  <c r="AI54" i="8"/>
  <c r="AH54" i="8"/>
  <c r="AG54" i="8"/>
  <c r="AF54" i="8"/>
  <c r="AE54" i="8"/>
  <c r="AD54" i="8"/>
  <c r="AC54" i="8"/>
  <c r="AC6" i="10" s="1"/>
  <c r="AB54" i="8"/>
  <c r="AA54" i="8"/>
  <c r="Z54" i="8"/>
  <c r="Y54" i="8"/>
  <c r="X54" i="8"/>
  <c r="X6" i="10" s="1"/>
  <c r="W54" i="8"/>
  <c r="V54" i="8"/>
  <c r="U54" i="8"/>
  <c r="U6" i="10" s="1"/>
  <c r="T54" i="8"/>
  <c r="S54" i="8"/>
  <c r="R54" i="8"/>
  <c r="Q54" i="8"/>
  <c r="P54" i="8"/>
  <c r="O54" i="8"/>
  <c r="N54" i="8"/>
  <c r="M54" i="8"/>
  <c r="M6" i="10" s="1"/>
  <c r="L54" i="8"/>
  <c r="K54" i="8"/>
  <c r="K6" i="10" s="1"/>
  <c r="J54" i="8"/>
  <c r="I54" i="8"/>
  <c r="H54" i="8"/>
  <c r="H6" i="10" s="1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U5" i="10" s="1"/>
  <c r="T51" i="8"/>
  <c r="S51" i="8"/>
  <c r="R51" i="8"/>
  <c r="Q51" i="8"/>
  <c r="P51" i="8"/>
  <c r="O51" i="8"/>
  <c r="N51" i="8"/>
  <c r="M51" i="8"/>
  <c r="L51" i="8"/>
  <c r="K51" i="8"/>
  <c r="J51" i="8"/>
  <c r="J5" i="10" s="1"/>
  <c r="I51" i="8"/>
  <c r="H51" i="8"/>
  <c r="H5" i="10" s="1"/>
  <c r="AJ48" i="8"/>
  <c r="AI48" i="8"/>
  <c r="AI4" i="10" s="1"/>
  <c r="AH48" i="8"/>
  <c r="AG48" i="8"/>
  <c r="AG4" i="10" s="1"/>
  <c r="AF48" i="8"/>
  <c r="AE48" i="8"/>
  <c r="AE4" i="10" s="1"/>
  <c r="AD48" i="8"/>
  <c r="AC48" i="8"/>
  <c r="AC4" i="10" s="1"/>
  <c r="AB48" i="8"/>
  <c r="AA48" i="8"/>
  <c r="AA4" i="10" s="1"/>
  <c r="Z48" i="8"/>
  <c r="Y48" i="8"/>
  <c r="Y4" i="10" s="1"/>
  <c r="X48" i="8"/>
  <c r="W48" i="8"/>
  <c r="W4" i="10" s="1"/>
  <c r="V48" i="8"/>
  <c r="V4" i="10" s="1"/>
  <c r="U48" i="8"/>
  <c r="U4" i="10" s="1"/>
  <c r="T48" i="8"/>
  <c r="S48" i="8"/>
  <c r="S4" i="10" s="1"/>
  <c r="R48" i="8"/>
  <c r="R4" i="10" s="1"/>
  <c r="Q48" i="8"/>
  <c r="Q4" i="10" s="1"/>
  <c r="P48" i="8"/>
  <c r="O48" i="8"/>
  <c r="O4" i="10" s="1"/>
  <c r="N48" i="8"/>
  <c r="M48" i="8"/>
  <c r="M4" i="10" s="1"/>
  <c r="L48" i="8"/>
  <c r="K48" i="8"/>
  <c r="K4" i="10" s="1"/>
  <c r="J48" i="8"/>
  <c r="J4" i="10" s="1"/>
  <c r="I48" i="8"/>
  <c r="I4" i="10" s="1"/>
  <c r="H48" i="8"/>
  <c r="AJ45" i="8"/>
  <c r="AJ3" i="10" s="1"/>
  <c r="AI45" i="8"/>
  <c r="AI3" i="10" s="1"/>
  <c r="AH45" i="8"/>
  <c r="AH3" i="10" s="1"/>
  <c r="AG45" i="8"/>
  <c r="AF45" i="8"/>
  <c r="AF3" i="10" s="1"/>
  <c r="AE45" i="8"/>
  <c r="AD45" i="8"/>
  <c r="AD3" i="10" s="1"/>
  <c r="AC45" i="8"/>
  <c r="AB45" i="8"/>
  <c r="AB3" i="10" s="1"/>
  <c r="AA45" i="8"/>
  <c r="AA3" i="10" s="1"/>
  <c r="Z45" i="8"/>
  <c r="Z3" i="10" s="1"/>
  <c r="Y45" i="8"/>
  <c r="X45" i="8"/>
  <c r="X3" i="10" s="1"/>
  <c r="W45" i="8"/>
  <c r="W3" i="10" s="1"/>
  <c r="V45" i="8"/>
  <c r="V3" i="10" s="1"/>
  <c r="U45" i="8"/>
  <c r="T45" i="8"/>
  <c r="T3" i="10" s="1"/>
  <c r="S45" i="8"/>
  <c r="S3" i="10" s="1"/>
  <c r="R45" i="8"/>
  <c r="R3" i="10" s="1"/>
  <c r="Q45" i="8"/>
  <c r="P45" i="8"/>
  <c r="P3" i="10" s="1"/>
  <c r="O45" i="8"/>
  <c r="N45" i="8"/>
  <c r="N3" i="10" s="1"/>
  <c r="M45" i="8"/>
  <c r="L45" i="8"/>
  <c r="L3" i="10" s="1"/>
  <c r="K45" i="8"/>
  <c r="K3" i="10" s="1"/>
  <c r="J45" i="8"/>
  <c r="J3" i="10" s="1"/>
  <c r="I45" i="8"/>
  <c r="H45" i="8"/>
  <c r="H3" i="10" s="1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K4" i="11" s="1"/>
  <c r="K5" i="11" s="1"/>
  <c r="J41" i="8"/>
  <c r="I41" i="8"/>
  <c r="I28" i="9" s="1"/>
  <c r="I4" i="11" s="1"/>
  <c r="I5" i="11" s="1"/>
  <c r="H41" i="8"/>
  <c r="H28" i="9" s="1"/>
  <c r="AJ38" i="8"/>
  <c r="AI38" i="8"/>
  <c r="AH38" i="8"/>
  <c r="AG38" i="8"/>
  <c r="AF38" i="8"/>
  <c r="AE38" i="8"/>
  <c r="AD38" i="8"/>
  <c r="AD37" i="8" s="1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31" i="10" s="1"/>
  <c r="AI34" i="8"/>
  <c r="AI31" i="10" s="1"/>
  <c r="AH34" i="8"/>
  <c r="AH31" i="10" s="1"/>
  <c r="AG34" i="8"/>
  <c r="AG31" i="10" s="1"/>
  <c r="AF34" i="8"/>
  <c r="AF31" i="10" s="1"/>
  <c r="AE34" i="8"/>
  <c r="AE31" i="10" s="1"/>
  <c r="AD34" i="8"/>
  <c r="AD31" i="10" s="1"/>
  <c r="AC34" i="8"/>
  <c r="AC31" i="10" s="1"/>
  <c r="AB34" i="8"/>
  <c r="AA34" i="8"/>
  <c r="AA31" i="10" s="1"/>
  <c r="Z34" i="8"/>
  <c r="Z31" i="10" s="1"/>
  <c r="Y34" i="8"/>
  <c r="Y31" i="10" s="1"/>
  <c r="X34" i="8"/>
  <c r="X31" i="10" s="1"/>
  <c r="W34" i="8"/>
  <c r="W31" i="10" s="1"/>
  <c r="V34" i="8"/>
  <c r="V31" i="10" s="1"/>
  <c r="U34" i="8"/>
  <c r="U31" i="10" s="1"/>
  <c r="T34" i="8"/>
  <c r="T31" i="10" s="1"/>
  <c r="S34" i="8"/>
  <c r="S31" i="10" s="1"/>
  <c r="R34" i="8"/>
  <c r="R31" i="10" s="1"/>
  <c r="Q34" i="8"/>
  <c r="Q31" i="10" s="1"/>
  <c r="P34" i="8"/>
  <c r="O34" i="8"/>
  <c r="O31" i="10" s="1"/>
  <c r="N34" i="8"/>
  <c r="N31" i="10" s="1"/>
  <c r="M34" i="8"/>
  <c r="M31" i="10" s="1"/>
  <c r="L34" i="8"/>
  <c r="L31" i="10" s="1"/>
  <c r="K34" i="8"/>
  <c r="K31" i="10" s="1"/>
  <c r="J34" i="8"/>
  <c r="J31" i="10" s="1"/>
  <c r="I34" i="8"/>
  <c r="I31" i="10" s="1"/>
  <c r="H34" i="8"/>
  <c r="H31" i="10" s="1"/>
  <c r="AJ31" i="8"/>
  <c r="AJ30" i="8" s="1"/>
  <c r="AI31" i="8"/>
  <c r="AI37" i="10" s="1"/>
  <c r="AH31" i="8"/>
  <c r="AG31" i="8"/>
  <c r="AG37" i="10" s="1"/>
  <c r="AF31" i="8"/>
  <c r="AF30" i="8" s="1"/>
  <c r="AE31" i="8"/>
  <c r="AD31" i="8"/>
  <c r="AC31" i="8"/>
  <c r="AC37" i="10" s="1"/>
  <c r="AB31" i="8"/>
  <c r="AB37" i="10" s="1"/>
  <c r="AA31" i="8"/>
  <c r="AA37" i="10" s="1"/>
  <c r="Z31" i="8"/>
  <c r="Y31" i="8"/>
  <c r="Y37" i="10" s="1"/>
  <c r="X31" i="8"/>
  <c r="X37" i="10" s="1"/>
  <c r="W31" i="8"/>
  <c r="W37" i="10" s="1"/>
  <c r="V31" i="8"/>
  <c r="U31" i="8"/>
  <c r="U37" i="10" s="1"/>
  <c r="T31" i="8"/>
  <c r="T30" i="8" s="1"/>
  <c r="S31" i="8"/>
  <c r="S37" i="10" s="1"/>
  <c r="R31" i="8"/>
  <c r="Q31" i="8"/>
  <c r="Q37" i="10" s="1"/>
  <c r="P31" i="8"/>
  <c r="P37" i="10" s="1"/>
  <c r="O31" i="8"/>
  <c r="O37" i="10" s="1"/>
  <c r="N31" i="8"/>
  <c r="M31" i="8"/>
  <c r="M37" i="10" s="1"/>
  <c r="L31" i="8"/>
  <c r="L37" i="10" s="1"/>
  <c r="K31" i="8"/>
  <c r="K37" i="10" s="1"/>
  <c r="J31" i="8"/>
  <c r="I31" i="8"/>
  <c r="I37" i="10" s="1"/>
  <c r="H31" i="8"/>
  <c r="H30" i="8" s="1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Y17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J8" i="6"/>
  <c r="F23" i="2" s="1"/>
  <c r="I8" i="6"/>
  <c r="E23" i="2" s="1"/>
  <c r="H8" i="6"/>
  <c r="D23" i="2" s="1"/>
  <c r="H62" i="5"/>
  <c r="H61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H59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O58" i="5"/>
  <c r="N58" i="5"/>
  <c r="J58" i="5"/>
  <c r="I58" i="5"/>
  <c r="H58" i="5"/>
  <c r="I43" i="5"/>
  <c r="I53" i="5" s="1"/>
  <c r="AJ38" i="5"/>
  <c r="AF16" i="2" s="1"/>
  <c r="AI38" i="5"/>
  <c r="AE16" i="2" s="1"/>
  <c r="AH38" i="5"/>
  <c r="AD16" i="2" s="1"/>
  <c r="AG38" i="5"/>
  <c r="AC16" i="2" s="1"/>
  <c r="AF38" i="5"/>
  <c r="AB16" i="2" s="1"/>
  <c r="AE38" i="5"/>
  <c r="AA16" i="2" s="1"/>
  <c r="AD38" i="5"/>
  <c r="Z16" i="2" s="1"/>
  <c r="AC38" i="5"/>
  <c r="Y16" i="2" s="1"/>
  <c r="AB38" i="5"/>
  <c r="X16" i="2" s="1"/>
  <c r="AA38" i="5"/>
  <c r="W16" i="2" s="1"/>
  <c r="Z38" i="5"/>
  <c r="V16" i="2" s="1"/>
  <c r="Y38" i="5"/>
  <c r="U16" i="2" s="1"/>
  <c r="X38" i="5"/>
  <c r="T16" i="2" s="1"/>
  <c r="W38" i="5"/>
  <c r="S16" i="2" s="1"/>
  <c r="V38" i="5"/>
  <c r="R16" i="2" s="1"/>
  <c r="U38" i="5"/>
  <c r="Q16" i="2" s="1"/>
  <c r="T38" i="5"/>
  <c r="P16" i="2" s="1"/>
  <c r="S38" i="5"/>
  <c r="O16" i="2" s="1"/>
  <c r="R38" i="5"/>
  <c r="N16" i="2" s="1"/>
  <c r="Q38" i="5"/>
  <c r="M16" i="2" s="1"/>
  <c r="P38" i="5"/>
  <c r="L16" i="2" s="1"/>
  <c r="O38" i="5"/>
  <c r="K16" i="2" s="1"/>
  <c r="N38" i="5"/>
  <c r="J16" i="2" s="1"/>
  <c r="M38" i="5"/>
  <c r="I16" i="2" s="1"/>
  <c r="L38" i="5"/>
  <c r="H16" i="2" s="1"/>
  <c r="K38" i="5"/>
  <c r="G16" i="2" s="1"/>
  <c r="J38" i="5"/>
  <c r="F16" i="2" s="1"/>
  <c r="I38" i="5"/>
  <c r="E16" i="2" s="1"/>
  <c r="H38" i="5"/>
  <c r="D16" i="2" s="1"/>
  <c r="AJ10" i="5"/>
  <c r="AI10" i="5"/>
  <c r="AH10" i="5"/>
  <c r="AG10" i="5"/>
  <c r="AC10" i="2" s="1"/>
  <c r="AF10" i="5"/>
  <c r="AF21" i="5" s="1"/>
  <c r="AE10" i="5"/>
  <c r="AE21" i="5" s="1"/>
  <c r="AD10" i="5"/>
  <c r="AD21" i="5" s="1"/>
  <c r="AC10" i="5"/>
  <c r="AC21" i="5" s="1"/>
  <c r="AB10" i="5"/>
  <c r="AB21" i="5" s="1"/>
  <c r="AA10" i="5"/>
  <c r="AA21" i="5" s="1"/>
  <c r="Z10" i="5"/>
  <c r="Z21" i="5" s="1"/>
  <c r="Y10" i="5"/>
  <c r="Y21" i="5" s="1"/>
  <c r="X10" i="5"/>
  <c r="X21" i="5" s="1"/>
  <c r="W10" i="5"/>
  <c r="W21" i="5" s="1"/>
  <c r="V10" i="5"/>
  <c r="V21" i="5" s="1"/>
  <c r="U10" i="5"/>
  <c r="U21" i="5" s="1"/>
  <c r="T10" i="5"/>
  <c r="T21" i="5" s="1"/>
  <c r="S10" i="5"/>
  <c r="S21" i="5" s="1"/>
  <c r="R10" i="5"/>
  <c r="R21" i="5" s="1"/>
  <c r="Q10" i="5"/>
  <c r="Q21" i="5" s="1"/>
  <c r="P10" i="5"/>
  <c r="P21" i="5" s="1"/>
  <c r="O10" i="5"/>
  <c r="O21" i="5" s="1"/>
  <c r="N10" i="5"/>
  <c r="N21" i="5" s="1"/>
  <c r="M10" i="5"/>
  <c r="M21" i="5" s="1"/>
  <c r="L10" i="5"/>
  <c r="L21" i="5" s="1"/>
  <c r="K10" i="5"/>
  <c r="K21" i="5" s="1"/>
  <c r="J10" i="5"/>
  <c r="J21" i="5" s="1"/>
  <c r="I10" i="5"/>
  <c r="I21" i="5" s="1"/>
  <c r="H10" i="5"/>
  <c r="H21" i="5" s="1"/>
  <c r="AJ9" i="5"/>
  <c r="AI9" i="5"/>
  <c r="AH9" i="5"/>
  <c r="AD12" i="2" s="1"/>
  <c r="AG9" i="5"/>
  <c r="AF9" i="5"/>
  <c r="AF13" i="5" s="1"/>
  <c r="AE9" i="5"/>
  <c r="AE13" i="5" s="1"/>
  <c r="AD9" i="5"/>
  <c r="Z12" i="2" s="1"/>
  <c r="AC9" i="5"/>
  <c r="Y12" i="2" s="1"/>
  <c r="AB9" i="5"/>
  <c r="AB13" i="5" s="1"/>
  <c r="AA9" i="5"/>
  <c r="AA13" i="5" s="1"/>
  <c r="Z9" i="5"/>
  <c r="V12" i="2" s="1"/>
  <c r="Y9" i="5"/>
  <c r="X9" i="5"/>
  <c r="X13" i="5" s="1"/>
  <c r="W9" i="5"/>
  <c r="W13" i="5" s="1"/>
  <c r="V9" i="5"/>
  <c r="R12" i="2" s="1"/>
  <c r="U9" i="5"/>
  <c r="T9" i="5"/>
  <c r="T13" i="5" s="1"/>
  <c r="S9" i="5"/>
  <c r="R9" i="5"/>
  <c r="N12" i="2" s="1"/>
  <c r="Q9" i="5"/>
  <c r="P9" i="5"/>
  <c r="P13" i="5" s="1"/>
  <c r="O9" i="5"/>
  <c r="O13" i="5" s="1"/>
  <c r="N9" i="5"/>
  <c r="N13" i="5" s="1"/>
  <c r="M9" i="5"/>
  <c r="M13" i="5" s="1"/>
  <c r="L9" i="5"/>
  <c r="L13" i="5" s="1"/>
  <c r="K9" i="5"/>
  <c r="K13" i="5" s="1"/>
  <c r="J9" i="5"/>
  <c r="J13" i="5" s="1"/>
  <c r="I9" i="5"/>
  <c r="H9" i="5"/>
  <c r="H13" i="5" s="1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AJ20" i="4"/>
  <c r="AJ18" i="4" s="1"/>
  <c r="AI20" i="4"/>
  <c r="AI18" i="4" s="1"/>
  <c r="AH20" i="4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T20" i="4"/>
  <c r="T18" i="4" s="1"/>
  <c r="S20" i="4"/>
  <c r="S18" i="4" s="1"/>
  <c r="R20" i="4"/>
  <c r="Q20" i="4"/>
  <c r="Q18" i="4" s="1"/>
  <c r="P20" i="4"/>
  <c r="P18" i="4" s="1"/>
  <c r="O20" i="4"/>
  <c r="O18" i="4" s="1"/>
  <c r="N20" i="4"/>
  <c r="N18" i="4" s="1"/>
  <c r="M20" i="4"/>
  <c r="M18" i="4" s="1"/>
  <c r="L20" i="4"/>
  <c r="L18" i="4" s="1"/>
  <c r="L21" i="9" s="1"/>
  <c r="K20" i="4"/>
  <c r="K18" i="4" s="1"/>
  <c r="J20" i="4"/>
  <c r="J18" i="4" s="1"/>
  <c r="I20" i="4"/>
  <c r="I18" i="4" s="1"/>
  <c r="H20" i="4"/>
  <c r="H18" i="4" s="1"/>
  <c r="H21" i="9" s="1"/>
  <c r="AH18" i="4"/>
  <c r="U18" i="4"/>
  <c r="R18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K17" i="9" s="1"/>
  <c r="J14" i="4"/>
  <c r="I14" i="4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J8" i="9" s="1"/>
  <c r="AI7" i="4"/>
  <c r="AH7" i="4"/>
  <c r="AG7" i="4"/>
  <c r="AG8" i="9" s="1"/>
  <c r="AF7" i="4"/>
  <c r="AF8" i="9" s="1"/>
  <c r="AE7" i="4"/>
  <c r="AD7" i="4"/>
  <c r="AC7" i="4"/>
  <c r="AC8" i="9" s="1"/>
  <c r="AB7" i="4"/>
  <c r="AB8" i="9" s="1"/>
  <c r="AA7" i="4"/>
  <c r="Z7" i="4"/>
  <c r="Y7" i="4"/>
  <c r="Y8" i="9" s="1"/>
  <c r="X7" i="4"/>
  <c r="X8" i="9" s="1"/>
  <c r="W7" i="4"/>
  <c r="V7" i="4"/>
  <c r="U7" i="4"/>
  <c r="U8" i="9" s="1"/>
  <c r="T7" i="4"/>
  <c r="T8" i="9" s="1"/>
  <c r="S7" i="4"/>
  <c r="R7" i="4"/>
  <c r="Q7" i="4"/>
  <c r="Q8" i="9" s="1"/>
  <c r="P7" i="4"/>
  <c r="P8" i="9" s="1"/>
  <c r="O7" i="4"/>
  <c r="N7" i="4"/>
  <c r="M7" i="4"/>
  <c r="M8" i="9" s="1"/>
  <c r="L7" i="4"/>
  <c r="L8" i="9" s="1"/>
  <c r="K7" i="4"/>
  <c r="J7" i="4"/>
  <c r="I7" i="4"/>
  <c r="I8" i="9" s="1"/>
  <c r="H7" i="4"/>
  <c r="AJ4" i="4"/>
  <c r="AI4" i="4"/>
  <c r="AH4" i="4"/>
  <c r="AG4" i="4"/>
  <c r="AF4" i="4"/>
  <c r="AE4" i="4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N4" i="9" s="1"/>
  <c r="M4" i="4"/>
  <c r="L4" i="4"/>
  <c r="K4" i="4"/>
  <c r="J4" i="4"/>
  <c r="I4" i="4"/>
  <c r="H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L6" i="10" l="1"/>
  <c r="AB6" i="10"/>
  <c r="R5" i="10"/>
  <c r="P5" i="10"/>
  <c r="O6" i="10"/>
  <c r="W6" i="10"/>
  <c r="AE6" i="10"/>
  <c r="AE10" i="10" s="1"/>
  <c r="AA11" i="2" s="1"/>
  <c r="S6" i="10"/>
  <c r="AI6" i="10"/>
  <c r="AI10" i="10" s="1"/>
  <c r="U29" i="5"/>
  <c r="E8" i="2"/>
  <c r="G8" i="2"/>
  <c r="AA6" i="10"/>
  <c r="X5" i="10"/>
  <c r="AF5" i="10"/>
  <c r="Z5" i="10"/>
  <c r="Z9" i="10" s="1"/>
  <c r="V13" i="2" s="1"/>
  <c r="AH5" i="10"/>
  <c r="AH9" i="10" s="1"/>
  <c r="AD13" i="2" s="1"/>
  <c r="AB5" i="10"/>
  <c r="AB9" i="10" s="1"/>
  <c r="X13" i="2" s="1"/>
  <c r="AJ5" i="10"/>
  <c r="AJ9" i="10" s="1"/>
  <c r="I5" i="10"/>
  <c r="I9" i="10" s="1"/>
  <c r="E13" i="2" s="1"/>
  <c r="Y5" i="10"/>
  <c r="L5" i="10"/>
  <c r="L9" i="10" s="1"/>
  <c r="H13" i="2" s="1"/>
  <c r="T5" i="10"/>
  <c r="T9" i="10" s="1"/>
  <c r="T13" i="10" s="1"/>
  <c r="N5" i="10"/>
  <c r="N9" i="10" s="1"/>
  <c r="J13" i="2" s="1"/>
  <c r="V5" i="10"/>
  <c r="V9" i="10" s="1"/>
  <c r="R13" i="2" s="1"/>
  <c r="AD5" i="10"/>
  <c r="AD9" i="10" s="1"/>
  <c r="Z13" i="2" s="1"/>
  <c r="I6" i="10"/>
  <c r="I10" i="10" s="1"/>
  <c r="Q6" i="10"/>
  <c r="Q10" i="10" s="1"/>
  <c r="Q21" i="10" s="1"/>
  <c r="Y6" i="10"/>
  <c r="AG6" i="10"/>
  <c r="K14" i="2"/>
  <c r="O14" i="2"/>
  <c r="Q29" i="5"/>
  <c r="G14" i="2"/>
  <c r="AE14" i="2"/>
  <c r="I29" i="5"/>
  <c r="Y29" i="5"/>
  <c r="S18" i="2"/>
  <c r="AE12" i="5"/>
  <c r="L14" i="2"/>
  <c r="AB14" i="2"/>
  <c r="W18" i="2"/>
  <c r="O4" i="9"/>
  <c r="AE4" i="9"/>
  <c r="N8" i="9"/>
  <c r="AD8" i="9"/>
  <c r="I21" i="9"/>
  <c r="T18" i="2"/>
  <c r="S4" i="9"/>
  <c r="AI4" i="9"/>
  <c r="R8" i="9"/>
  <c r="Z8" i="9"/>
  <c r="D18" i="2"/>
  <c r="P18" i="2"/>
  <c r="K8" i="9"/>
  <c r="O8" i="9"/>
  <c r="S8" i="9"/>
  <c r="W8" i="9"/>
  <c r="AA8" i="9"/>
  <c r="AE8" i="9"/>
  <c r="AI8" i="9"/>
  <c r="I17" i="9"/>
  <c r="M17" i="9"/>
  <c r="Q17" i="9"/>
  <c r="U17" i="9"/>
  <c r="Y17" i="9"/>
  <c r="AC17" i="9"/>
  <c r="AG17" i="9"/>
  <c r="J21" i="9"/>
  <c r="I12" i="5"/>
  <c r="M12" i="5"/>
  <c r="Q12" i="5"/>
  <c r="U12" i="5"/>
  <c r="Y12" i="5"/>
  <c r="AC12" i="5"/>
  <c r="T12" i="5"/>
  <c r="AJ12" i="5"/>
  <c r="S29" i="5"/>
  <c r="J8" i="9"/>
  <c r="V8" i="9"/>
  <c r="AH8" i="9"/>
  <c r="X18" i="2"/>
  <c r="N17" i="9"/>
  <c r="Z17" i="9"/>
  <c r="AD17" i="9"/>
  <c r="K21" i="9"/>
  <c r="F14" i="2"/>
  <c r="J14" i="2"/>
  <c r="N14" i="2"/>
  <c r="R18" i="2"/>
  <c r="V18" i="2"/>
  <c r="Z18" i="2"/>
  <c r="L4" i="8"/>
  <c r="N17" i="8"/>
  <c r="R17" i="8"/>
  <c r="AH17" i="8"/>
  <c r="N30" i="8"/>
  <c r="Z30" i="8"/>
  <c r="AD30" i="8"/>
  <c r="J37" i="8"/>
  <c r="I3" i="10"/>
  <c r="M3" i="10"/>
  <c r="M7" i="10" s="1"/>
  <c r="Q3" i="10"/>
  <c r="U3" i="10"/>
  <c r="U3" i="11" s="1"/>
  <c r="Y3" i="10"/>
  <c r="Y7" i="10" s="1"/>
  <c r="AC3" i="10"/>
  <c r="AC7" i="10" s="1"/>
  <c r="AG3" i="10"/>
  <c r="AG7" i="10" s="1"/>
  <c r="L4" i="10"/>
  <c r="P4" i="10"/>
  <c r="P8" i="10" s="1"/>
  <c r="X4" i="10"/>
  <c r="X3" i="11" s="1"/>
  <c r="AB4" i="10"/>
  <c r="AB8" i="10" s="1"/>
  <c r="AF4" i="10"/>
  <c r="AF8" i="10" s="1"/>
  <c r="K5" i="10"/>
  <c r="K9" i="10" s="1"/>
  <c r="G13" i="2" s="1"/>
  <c r="O5" i="10"/>
  <c r="S5" i="10"/>
  <c r="S9" i="10" s="1"/>
  <c r="O13" i="2" s="1"/>
  <c r="W5" i="10"/>
  <c r="W9" i="10" s="1"/>
  <c r="S13" i="2" s="1"/>
  <c r="AA5" i="10"/>
  <c r="AA9" i="10" s="1"/>
  <c r="AE5" i="10"/>
  <c r="AE9" i="10" s="1"/>
  <c r="AI5" i="10"/>
  <c r="AI9" i="10" s="1"/>
  <c r="AE13" i="2" s="1"/>
  <c r="N6" i="10"/>
  <c r="N10" i="10" s="1"/>
  <c r="N21" i="10" s="1"/>
  <c r="R6" i="10"/>
  <c r="R10" i="10" s="1"/>
  <c r="V6" i="10"/>
  <c r="V10" i="10" s="1"/>
  <c r="V21" i="10" s="1"/>
  <c r="Z6" i="10"/>
  <c r="Z10" i="10" s="1"/>
  <c r="Z21" i="10" s="1"/>
  <c r="AD6" i="10"/>
  <c r="AD10" i="10" s="1"/>
  <c r="AH6" i="10"/>
  <c r="AH10" i="10" s="1"/>
  <c r="P13" i="9"/>
  <c r="AC13" i="5"/>
  <c r="M29" i="5"/>
  <c r="V4" i="9"/>
  <c r="T4" i="8"/>
  <c r="AB4" i="8"/>
  <c r="AJ4" i="8"/>
  <c r="N13" i="9"/>
  <c r="AD17" i="8"/>
  <c r="AD13" i="9" s="1"/>
  <c r="I17" i="8"/>
  <c r="I13" i="9" s="1"/>
  <c r="Q17" i="8"/>
  <c r="Q13" i="9" s="1"/>
  <c r="AG17" i="8"/>
  <c r="AG13" i="9" s="1"/>
  <c r="L17" i="9"/>
  <c r="T17" i="9"/>
  <c r="AB17" i="9"/>
  <c r="AJ17" i="9"/>
  <c r="N27" i="9"/>
  <c r="V27" i="9"/>
  <c r="AD27" i="9"/>
  <c r="N4" i="10"/>
  <c r="N8" i="10" s="1"/>
  <c r="AD4" i="10"/>
  <c r="AD8" i="10" s="1"/>
  <c r="Q5" i="10"/>
  <c r="Q9" i="10" s="1"/>
  <c r="AG5" i="10"/>
  <c r="AG9" i="10" s="1"/>
  <c r="T6" i="10"/>
  <c r="T10" i="10" s="1"/>
  <c r="AJ6" i="10"/>
  <c r="AJ10" i="10" s="1"/>
  <c r="Z7" i="10"/>
  <c r="M8" i="10"/>
  <c r="F10" i="2"/>
  <c r="O10" i="2"/>
  <c r="W10" i="2"/>
  <c r="F12" i="2"/>
  <c r="O12" i="2"/>
  <c r="W12" i="2"/>
  <c r="W14" i="2"/>
  <c r="G18" i="2"/>
  <c r="K18" i="2"/>
  <c r="AA18" i="2"/>
  <c r="AG12" i="5"/>
  <c r="AC14" i="2"/>
  <c r="AH21" i="5"/>
  <c r="AD10" i="2"/>
  <c r="AD13" i="5"/>
  <c r="AC29" i="5"/>
  <c r="M4" i="8"/>
  <c r="U4" i="8"/>
  <c r="AC4" i="8"/>
  <c r="Y13" i="9"/>
  <c r="O27" i="9"/>
  <c r="W27" i="9"/>
  <c r="AE27" i="9"/>
  <c r="G10" i="2"/>
  <c r="P10" i="2"/>
  <c r="X10" i="2"/>
  <c r="G12" i="2"/>
  <c r="P12" i="2"/>
  <c r="X12" i="2"/>
  <c r="P14" i="2"/>
  <c r="X14" i="2"/>
  <c r="J18" i="2"/>
  <c r="J12" i="5"/>
  <c r="Z12" i="5"/>
  <c r="AD14" i="2"/>
  <c r="AI21" i="5"/>
  <c r="AE10" i="2"/>
  <c r="AH13" i="5"/>
  <c r="H4" i="9"/>
  <c r="P4" i="9"/>
  <c r="X4" i="9"/>
  <c r="AF4" i="9"/>
  <c r="N4" i="8"/>
  <c r="V4" i="8"/>
  <c r="AD4" i="8"/>
  <c r="H17" i="8"/>
  <c r="H13" i="9" s="1"/>
  <c r="P17" i="8"/>
  <c r="X17" i="8"/>
  <c r="X13" i="9" s="1"/>
  <c r="AF17" i="8"/>
  <c r="AF13" i="9" s="1"/>
  <c r="V17" i="9"/>
  <c r="P27" i="9"/>
  <c r="X27" i="9"/>
  <c r="AF27" i="9"/>
  <c r="H4" i="10"/>
  <c r="H8" i="10" s="1"/>
  <c r="I10" i="2"/>
  <c r="Q10" i="2"/>
  <c r="Y10" i="2"/>
  <c r="I12" i="2"/>
  <c r="Q12" i="2"/>
  <c r="I14" i="2"/>
  <c r="Q14" i="2"/>
  <c r="Y14" i="2"/>
  <c r="L18" i="2"/>
  <c r="E18" i="2"/>
  <c r="M18" i="2"/>
  <c r="U18" i="2"/>
  <c r="AC18" i="2"/>
  <c r="AG29" i="5"/>
  <c r="AC12" i="2"/>
  <c r="AJ21" i="5"/>
  <c r="AF10" i="2"/>
  <c r="Q4" i="9"/>
  <c r="AG4" i="9"/>
  <c r="O4" i="8"/>
  <c r="W4" i="8"/>
  <c r="AE4" i="8"/>
  <c r="O17" i="9"/>
  <c r="W17" i="9"/>
  <c r="AE17" i="9"/>
  <c r="I27" i="9"/>
  <c r="Q27" i="9"/>
  <c r="Y27" i="9"/>
  <c r="AG27" i="9"/>
  <c r="J10" i="2"/>
  <c r="R10" i="2"/>
  <c r="Z10" i="2"/>
  <c r="J12" i="2"/>
  <c r="R14" i="2"/>
  <c r="Z14" i="2"/>
  <c r="N18" i="2"/>
  <c r="AD18" i="2"/>
  <c r="AF14" i="2"/>
  <c r="I13" i="5"/>
  <c r="R4" i="9"/>
  <c r="AH4" i="9"/>
  <c r="H4" i="8"/>
  <c r="P4" i="8"/>
  <c r="X4" i="8"/>
  <c r="AF4" i="8"/>
  <c r="R13" i="9"/>
  <c r="AH13" i="9"/>
  <c r="M17" i="8"/>
  <c r="M13" i="9" s="1"/>
  <c r="U17" i="8"/>
  <c r="U13" i="9" s="1"/>
  <c r="AC17" i="8"/>
  <c r="AC13" i="9" s="1"/>
  <c r="H17" i="9"/>
  <c r="P17" i="9"/>
  <c r="X17" i="9"/>
  <c r="AF17" i="9"/>
  <c r="J27" i="9"/>
  <c r="R27" i="9"/>
  <c r="Z27" i="9"/>
  <c r="AH27" i="9"/>
  <c r="AB44" i="8"/>
  <c r="O3" i="10"/>
  <c r="O7" i="10" s="1"/>
  <c r="AE3" i="10"/>
  <c r="AE7" i="10" s="1"/>
  <c r="Z4" i="10"/>
  <c r="Z8" i="10" s="1"/>
  <c r="AH4" i="10"/>
  <c r="AH8" i="10" s="1"/>
  <c r="M5" i="10"/>
  <c r="M9" i="10" s="1"/>
  <c r="AC5" i="10"/>
  <c r="AC9" i="10" s="1"/>
  <c r="P6" i="10"/>
  <c r="P10" i="10" s="1"/>
  <c r="AF6" i="10"/>
  <c r="AF10" i="10" s="1"/>
  <c r="Y8" i="10"/>
  <c r="K10" i="2"/>
  <c r="S10" i="2"/>
  <c r="AA10" i="2"/>
  <c r="K12" i="2"/>
  <c r="S12" i="2"/>
  <c r="AA12" i="2"/>
  <c r="S14" i="2"/>
  <c r="AA14" i="2"/>
  <c r="AB18" i="2"/>
  <c r="O18" i="2"/>
  <c r="AE18" i="2"/>
  <c r="N37" i="10"/>
  <c r="N38" i="10" s="1"/>
  <c r="J17" i="2" s="1"/>
  <c r="AI29" i="5"/>
  <c r="AE12" i="2"/>
  <c r="I4" i="8"/>
  <c r="Q4" i="8"/>
  <c r="Y4" i="8"/>
  <c r="AG4" i="8"/>
  <c r="K27" i="9"/>
  <c r="S27" i="9"/>
  <c r="AA27" i="9"/>
  <c r="AI27" i="9"/>
  <c r="L10" i="2"/>
  <c r="T10" i="2"/>
  <c r="AB10" i="2"/>
  <c r="L12" i="2"/>
  <c r="T12" i="2"/>
  <c r="AB12" i="2"/>
  <c r="T14" i="2"/>
  <c r="AF18" i="2"/>
  <c r="AJ13" i="5"/>
  <c r="AF12" i="2"/>
  <c r="L4" i="9"/>
  <c r="T4" i="9"/>
  <c r="AB4" i="9"/>
  <c r="AJ4" i="9"/>
  <c r="J4" i="8"/>
  <c r="R4" i="8"/>
  <c r="Z4" i="8"/>
  <c r="AH4" i="8"/>
  <c r="L17" i="8"/>
  <c r="L13" i="9" s="1"/>
  <c r="T17" i="8"/>
  <c r="T13" i="9" s="1"/>
  <c r="AB17" i="8"/>
  <c r="AB13" i="9" s="1"/>
  <c r="AJ17" i="8"/>
  <c r="AJ13" i="9" s="1"/>
  <c r="J17" i="9"/>
  <c r="R17" i="9"/>
  <c r="AH17" i="9"/>
  <c r="O30" i="8"/>
  <c r="L27" i="9"/>
  <c r="L4" i="11" s="1"/>
  <c r="T27" i="9"/>
  <c r="AB27" i="9"/>
  <c r="AJ27" i="9"/>
  <c r="T4" i="10"/>
  <c r="T8" i="10" s="1"/>
  <c r="AJ4" i="10"/>
  <c r="AJ8" i="10" s="1"/>
  <c r="J6" i="10"/>
  <c r="J10" i="10" s="1"/>
  <c r="D10" i="2"/>
  <c r="M10" i="2"/>
  <c r="U10" i="2"/>
  <c r="D12" i="2"/>
  <c r="M12" i="2"/>
  <c r="U12" i="2"/>
  <c r="D14" i="2"/>
  <c r="M14" i="2"/>
  <c r="U14" i="2"/>
  <c r="I18" i="2"/>
  <c r="Q18" i="2"/>
  <c r="Y18" i="2"/>
  <c r="AG21" i="5"/>
  <c r="M4" i="9"/>
  <c r="AC4" i="9"/>
  <c r="H8" i="9"/>
  <c r="K4" i="8"/>
  <c r="S4" i="8"/>
  <c r="AA4" i="8"/>
  <c r="AI4" i="8"/>
  <c r="S17" i="9"/>
  <c r="AA17" i="9"/>
  <c r="AI17" i="9"/>
  <c r="M27" i="9"/>
  <c r="U27" i="9"/>
  <c r="AC27" i="9"/>
  <c r="E10" i="2"/>
  <c r="N10" i="2"/>
  <c r="V10" i="2"/>
  <c r="E12" i="2"/>
  <c r="E14" i="2"/>
  <c r="V14" i="2"/>
  <c r="F18" i="2"/>
  <c r="I4" i="6"/>
  <c r="I5" i="6" s="1"/>
  <c r="I9" i="6" s="1"/>
  <c r="J4" i="6"/>
  <c r="J5" i="6" s="1"/>
  <c r="F7" i="2" s="1"/>
  <c r="K4" i="6"/>
  <c r="K5" i="6" s="1"/>
  <c r="G7" i="2" s="1"/>
  <c r="H27" i="9"/>
  <c r="H4" i="11" s="1"/>
  <c r="AG17" i="4"/>
  <c r="Y17" i="4"/>
  <c r="Q17" i="4"/>
  <c r="AH17" i="4"/>
  <c r="AH21" i="9" s="1"/>
  <c r="AJ17" i="4"/>
  <c r="AJ21" i="9" s="1"/>
  <c r="R17" i="4"/>
  <c r="Z17" i="4"/>
  <c r="M17" i="4"/>
  <c r="U17" i="4"/>
  <c r="AC17" i="4"/>
  <c r="N17" i="4"/>
  <c r="V17" i="4"/>
  <c r="V21" i="9" s="1"/>
  <c r="AD17" i="4"/>
  <c r="AI38" i="10"/>
  <c r="AE17" i="2" s="1"/>
  <c r="AD7" i="10"/>
  <c r="I8" i="10"/>
  <c r="Q8" i="10"/>
  <c r="P9" i="10"/>
  <c r="L13" i="2" s="1"/>
  <c r="AF9" i="10"/>
  <c r="AB13" i="2" s="1"/>
  <c r="U10" i="10"/>
  <c r="U21" i="10" s="1"/>
  <c r="K38" i="10"/>
  <c r="G17" i="2" s="1"/>
  <c r="S38" i="10"/>
  <c r="O17" i="2" s="1"/>
  <c r="W10" i="10"/>
  <c r="S11" i="2" s="1"/>
  <c r="U38" i="10"/>
  <c r="Q17" i="2" s="1"/>
  <c r="K7" i="10"/>
  <c r="S7" i="10"/>
  <c r="R8" i="10"/>
  <c r="V8" i="10"/>
  <c r="U9" i="10"/>
  <c r="Q13" i="2" s="1"/>
  <c r="Y9" i="10"/>
  <c r="U13" i="2" s="1"/>
  <c r="H10" i="10"/>
  <c r="H21" i="10" s="1"/>
  <c r="X10" i="10"/>
  <c r="T11" i="2" s="1"/>
  <c r="AB10" i="10"/>
  <c r="AB21" i="10" s="1"/>
  <c r="W44" i="8"/>
  <c r="W7" i="10"/>
  <c r="J8" i="10"/>
  <c r="J7" i="10"/>
  <c r="AI7" i="10"/>
  <c r="I4" i="9"/>
  <c r="Y4" i="9"/>
  <c r="J28" i="9"/>
  <c r="J4" i="11" s="1"/>
  <c r="J5" i="11" s="1"/>
  <c r="R7" i="10"/>
  <c r="AG8" i="10"/>
  <c r="K10" i="10"/>
  <c r="K21" i="10" s="1"/>
  <c r="AF37" i="10"/>
  <c r="AF38" i="10" s="1"/>
  <c r="AB17" i="2" s="1"/>
  <c r="W30" i="8"/>
  <c r="P30" i="8"/>
  <c r="AB30" i="8"/>
  <c r="AB31" i="10"/>
  <c r="H44" i="8"/>
  <c r="T44" i="8"/>
  <c r="X44" i="8"/>
  <c r="AF44" i="8"/>
  <c r="AJ44" i="8"/>
  <c r="K44" i="8"/>
  <c r="O44" i="8"/>
  <c r="S44" i="8"/>
  <c r="AA44" i="8"/>
  <c r="AE44" i="8"/>
  <c r="AI44" i="8"/>
  <c r="AC10" i="10"/>
  <c r="AC21" i="10" s="1"/>
  <c r="O38" i="10"/>
  <c r="K17" i="2" s="1"/>
  <c r="AA7" i="10"/>
  <c r="J4" i="9"/>
  <c r="U4" i="9"/>
  <c r="Z4" i="9"/>
  <c r="AH7" i="10"/>
  <c r="U8" i="10"/>
  <c r="AA10" i="10"/>
  <c r="AA21" i="10" s="1"/>
  <c r="M38" i="10"/>
  <c r="I17" i="2" s="1"/>
  <c r="AG10" i="10"/>
  <c r="AJ37" i="10"/>
  <c r="AJ38" i="10" s="1"/>
  <c r="AF17" i="2" s="1"/>
  <c r="X30" i="8"/>
  <c r="J30" i="8"/>
  <c r="J37" i="10"/>
  <c r="J38" i="10" s="1"/>
  <c r="F17" i="2" s="1"/>
  <c r="R30" i="8"/>
  <c r="R37" i="10"/>
  <c r="R38" i="10" s="1"/>
  <c r="N17" i="2" s="1"/>
  <c r="V30" i="8"/>
  <c r="V37" i="10"/>
  <c r="V38" i="10" s="1"/>
  <c r="R17" i="2" s="1"/>
  <c r="AH30" i="8"/>
  <c r="AH37" i="10"/>
  <c r="AH38" i="10" s="1"/>
  <c r="AD17" i="2" s="1"/>
  <c r="K4" i="9"/>
  <c r="AA4" i="9"/>
  <c r="N7" i="10"/>
  <c r="V7" i="10"/>
  <c r="AC8" i="10"/>
  <c r="H9" i="10"/>
  <c r="D13" i="2" s="1"/>
  <c r="H37" i="10"/>
  <c r="H38" i="10" s="1"/>
  <c r="Z37" i="10"/>
  <c r="Z37" i="8"/>
  <c r="N37" i="8"/>
  <c r="R37" i="8"/>
  <c r="V37" i="8"/>
  <c r="AH37" i="8"/>
  <c r="P44" i="8"/>
  <c r="AC38" i="10"/>
  <c r="Y17" i="2" s="1"/>
  <c r="W4" i="9"/>
  <c r="H7" i="10"/>
  <c r="P31" i="10"/>
  <c r="T37" i="10"/>
  <c r="T38" i="10" s="1"/>
  <c r="P17" i="2" s="1"/>
  <c r="AD37" i="10"/>
  <c r="AD38" i="10" s="1"/>
  <c r="Z17" i="2" s="1"/>
  <c r="Y10" i="10"/>
  <c r="Y21" i="10" s="1"/>
  <c r="K17" i="8"/>
  <c r="K13" i="9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V17" i="8"/>
  <c r="V13" i="9" s="1"/>
  <c r="Z17" i="8"/>
  <c r="Z13" i="9" s="1"/>
  <c r="AE30" i="8"/>
  <c r="AE37" i="10"/>
  <c r="AA38" i="10"/>
  <c r="W17" i="2" s="1"/>
  <c r="O8" i="10"/>
  <c r="S8" i="10"/>
  <c r="W8" i="10"/>
  <c r="AE8" i="10"/>
  <c r="AI8" i="10"/>
  <c r="J9" i="10"/>
  <c r="F13" i="2" s="1"/>
  <c r="R9" i="10"/>
  <c r="N13" i="2" s="1"/>
  <c r="M10" i="10"/>
  <c r="Q38" i="10"/>
  <c r="M17" i="2" s="1"/>
  <c r="Y38" i="10"/>
  <c r="U17" i="2" s="1"/>
  <c r="AG38" i="10"/>
  <c r="AC17" i="2" s="1"/>
  <c r="X9" i="10"/>
  <c r="T13" i="2" s="1"/>
  <c r="O10" i="10"/>
  <c r="K11" i="2" s="1"/>
  <c r="S10" i="10"/>
  <c r="O11" i="2" s="1"/>
  <c r="X7" i="10"/>
  <c r="AB7" i="10"/>
  <c r="K8" i="10"/>
  <c r="I38" i="10"/>
  <c r="E17" i="2" s="1"/>
  <c r="H18" i="2"/>
  <c r="H14" i="2"/>
  <c r="H10" i="2"/>
  <c r="H12" i="2"/>
  <c r="L10" i="10"/>
  <c r="L21" i="10" s="1"/>
  <c r="L44" i="8"/>
  <c r="L7" i="10"/>
  <c r="L30" i="8"/>
  <c r="AH4" i="6"/>
  <c r="AH5" i="6" s="1"/>
  <c r="W38" i="10"/>
  <c r="S17" i="2" s="1"/>
  <c r="P7" i="10"/>
  <c r="AF7" i="10"/>
  <c r="AJ7" i="10"/>
  <c r="H4" i="6"/>
  <c r="H5" i="6" s="1"/>
  <c r="L38" i="10"/>
  <c r="H17" i="2" s="1"/>
  <c r="P38" i="10"/>
  <c r="L17" i="2" s="1"/>
  <c r="X38" i="10"/>
  <c r="T17" i="2" s="1"/>
  <c r="AB38" i="10"/>
  <c r="X17" i="2" s="1"/>
  <c r="I59" i="10"/>
  <c r="I62" i="10"/>
  <c r="I61" i="10"/>
  <c r="I53" i="10"/>
  <c r="I39" i="10" s="1"/>
  <c r="J43" i="10"/>
  <c r="H62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O12" i="5"/>
  <c r="S13" i="5"/>
  <c r="N12" i="5"/>
  <c r="R12" i="5"/>
  <c r="V12" i="5"/>
  <c r="AD12" i="5"/>
  <c r="AH12" i="5"/>
  <c r="AI13" i="5"/>
  <c r="S12" i="5"/>
  <c r="W12" i="5"/>
  <c r="AI12" i="5"/>
  <c r="Y13" i="5"/>
  <c r="H29" i="5"/>
  <c r="X29" i="5"/>
  <c r="H12" i="5"/>
  <c r="X12" i="5"/>
  <c r="J29" i="5"/>
  <c r="N29" i="5"/>
  <c r="R29" i="5"/>
  <c r="V29" i="5"/>
  <c r="Z29" i="5"/>
  <c r="AD29" i="5"/>
  <c r="AH29" i="5"/>
  <c r="R13" i="5"/>
  <c r="Z13" i="5"/>
  <c r="I59" i="5"/>
  <c r="I62" i="5"/>
  <c r="I61" i="5"/>
  <c r="K12" i="5"/>
  <c r="P12" i="5"/>
  <c r="AA12" i="5"/>
  <c r="AF12" i="5"/>
  <c r="O29" i="5"/>
  <c r="T29" i="5"/>
  <c r="AE29" i="5"/>
  <c r="AJ29" i="5"/>
  <c r="J43" i="5"/>
  <c r="J53" i="5" s="1"/>
  <c r="L12" i="5"/>
  <c r="AB12" i="5"/>
  <c r="U13" i="5"/>
  <c r="K29" i="5"/>
  <c r="P29" i="5"/>
  <c r="AA29" i="5"/>
  <c r="AF29" i="5"/>
  <c r="H39" i="5"/>
  <c r="I39" i="5"/>
  <c r="Q13" i="5"/>
  <c r="V13" i="5"/>
  <c r="AG13" i="5"/>
  <c r="L29" i="5"/>
  <c r="W29" i="5"/>
  <c r="AB29" i="5"/>
  <c r="O17" i="4"/>
  <c r="O21" i="9" s="1"/>
  <c r="S17" i="4"/>
  <c r="S21" i="9" s="1"/>
  <c r="W17" i="4"/>
  <c r="W21" i="9" s="1"/>
  <c r="AA17" i="4"/>
  <c r="AA21" i="9" s="1"/>
  <c r="AE17" i="4"/>
  <c r="AE21" i="9" s="1"/>
  <c r="AI17" i="4"/>
  <c r="AI21" i="9" s="1"/>
  <c r="P17" i="4"/>
  <c r="P21" i="9" s="1"/>
  <c r="T17" i="4"/>
  <c r="T21" i="9" s="1"/>
  <c r="X17" i="4"/>
  <c r="X21" i="9" s="1"/>
  <c r="AB17" i="4"/>
  <c r="AB21" i="9" s="1"/>
  <c r="AF17" i="4"/>
  <c r="AF21" i="9" s="1"/>
  <c r="Q11" i="2" l="1"/>
  <c r="N15" i="2"/>
  <c r="J9" i="11"/>
  <c r="F8" i="2"/>
  <c r="L3" i="11"/>
  <c r="H19" i="2" s="1"/>
  <c r="U7" i="10"/>
  <c r="O20" i="2"/>
  <c r="J20" i="2"/>
  <c r="S3" i="11"/>
  <c r="S13" i="10"/>
  <c r="I3" i="11"/>
  <c r="I9" i="11" s="1"/>
  <c r="X13" i="10"/>
  <c r="Q3" i="11"/>
  <c r="M11" i="2"/>
  <c r="W3" i="11"/>
  <c r="S19" i="2" s="1"/>
  <c r="L8" i="10"/>
  <c r="D15" i="2"/>
  <c r="Q7" i="10"/>
  <c r="M15" i="2" s="1"/>
  <c r="V15" i="2"/>
  <c r="Y13" i="10"/>
  <c r="AD20" i="2"/>
  <c r="X8" i="10"/>
  <c r="T15" i="2" s="1"/>
  <c r="P13" i="10"/>
  <c r="Y15" i="2"/>
  <c r="AI3" i="11"/>
  <c r="AE19" i="2" s="1"/>
  <c r="J3" i="11"/>
  <c r="F19" i="2" s="1"/>
  <c r="Z3" i="11"/>
  <c r="AB3" i="11"/>
  <c r="X19" i="2" s="1"/>
  <c r="U20" i="2"/>
  <c r="W20" i="2"/>
  <c r="W21" i="10"/>
  <c r="Q15" i="2"/>
  <c r="K20" i="2"/>
  <c r="J15" i="2"/>
  <c r="U15" i="2"/>
  <c r="O21" i="10"/>
  <c r="AE21" i="10"/>
  <c r="Y20" i="2"/>
  <c r="I15" i="2"/>
  <c r="AD21" i="10"/>
  <c r="Z11" i="2"/>
  <c r="AD29" i="10"/>
  <c r="E20" i="2"/>
  <c r="T20" i="2"/>
  <c r="AH13" i="10"/>
  <c r="G11" i="2"/>
  <c r="I7" i="10"/>
  <c r="Z20" i="2"/>
  <c r="O3" i="11"/>
  <c r="R20" i="2"/>
  <c r="L20" i="2"/>
  <c r="G15" i="2"/>
  <c r="Y3" i="11"/>
  <c r="U19" i="2" s="1"/>
  <c r="I20" i="2"/>
  <c r="X20" i="2"/>
  <c r="AH3" i="11"/>
  <c r="AD19" i="2" s="1"/>
  <c r="M3" i="11"/>
  <c r="I19" i="2" s="1"/>
  <c r="AD3" i="11"/>
  <c r="Z19" i="2" s="1"/>
  <c r="AA13" i="2"/>
  <c r="AE13" i="10"/>
  <c r="N11" i="2"/>
  <c r="R21" i="10"/>
  <c r="W13" i="2"/>
  <c r="AA13" i="10"/>
  <c r="I13" i="2"/>
  <c r="M29" i="10"/>
  <c r="M13" i="10"/>
  <c r="P21" i="10"/>
  <c r="P29" i="10"/>
  <c r="L11" i="2"/>
  <c r="Y13" i="2"/>
  <c r="AC13" i="10"/>
  <c r="L15" i="2"/>
  <c r="AB20" i="2"/>
  <c r="X11" i="2"/>
  <c r="P3" i="11"/>
  <c r="L19" i="2" s="1"/>
  <c r="F20" i="2"/>
  <c r="U13" i="10"/>
  <c r="V13" i="10"/>
  <c r="R3" i="11"/>
  <c r="N19" i="2" s="1"/>
  <c r="AC3" i="11"/>
  <c r="Y19" i="2" s="1"/>
  <c r="O15" i="2"/>
  <c r="AC15" i="2"/>
  <c r="AE3" i="11"/>
  <c r="O9" i="10"/>
  <c r="V20" i="2"/>
  <c r="N20" i="2"/>
  <c r="M20" i="2"/>
  <c r="D20" i="2"/>
  <c r="AE20" i="2"/>
  <c r="S20" i="2"/>
  <c r="AA20" i="2"/>
  <c r="AA15" i="2"/>
  <c r="AI13" i="10"/>
  <c r="V29" i="10"/>
  <c r="N3" i="11"/>
  <c r="J19" i="2" s="1"/>
  <c r="H3" i="11"/>
  <c r="D19" i="2" s="1"/>
  <c r="AB15" i="2"/>
  <c r="K3" i="11"/>
  <c r="K15" i="2"/>
  <c r="X21" i="10"/>
  <c r="AG3" i="11"/>
  <c r="AC19" i="2" s="1"/>
  <c r="AA3" i="11"/>
  <c r="AF20" i="2"/>
  <c r="AC20" i="2"/>
  <c r="Q20" i="2"/>
  <c r="P20" i="2"/>
  <c r="AH4" i="11"/>
  <c r="AH5" i="11" s="1"/>
  <c r="AC13" i="2"/>
  <c r="AG29" i="10"/>
  <c r="AG13" i="10"/>
  <c r="J29" i="10"/>
  <c r="J21" i="10"/>
  <c r="F11" i="2"/>
  <c r="M13" i="2"/>
  <c r="Q29" i="10"/>
  <c r="Q13" i="10"/>
  <c r="AF29" i="10"/>
  <c r="AF21" i="10"/>
  <c r="AB11" i="2"/>
  <c r="AJ21" i="10"/>
  <c r="AF11" i="2"/>
  <c r="T21" i="10"/>
  <c r="P11" i="2"/>
  <c r="AF13" i="10"/>
  <c r="V3" i="11"/>
  <c r="R19" i="2" s="1"/>
  <c r="AF15" i="2"/>
  <c r="Z15" i="2"/>
  <c r="G20" i="2"/>
  <c r="N29" i="10"/>
  <c r="J11" i="2"/>
  <c r="AD15" i="2"/>
  <c r="E7" i="2"/>
  <c r="AH21" i="10"/>
  <c r="AD11" i="2"/>
  <c r="AJ13" i="10"/>
  <c r="AF13" i="2"/>
  <c r="AJ29" i="10"/>
  <c r="AE29" i="10"/>
  <c r="W11" i="2"/>
  <c r="AG21" i="10"/>
  <c r="AC11" i="2"/>
  <c r="AE15" i="2"/>
  <c r="AI21" i="10"/>
  <c r="AE11" i="2"/>
  <c r="Z13" i="10"/>
  <c r="Y29" i="10"/>
  <c r="AI29" i="10"/>
  <c r="W13" i="10"/>
  <c r="AD13" i="10"/>
  <c r="S15" i="2"/>
  <c r="K13" i="10"/>
  <c r="F15" i="2"/>
  <c r="J13" i="10"/>
  <c r="I10" i="6"/>
  <c r="E25" i="2"/>
  <c r="K9" i="6"/>
  <c r="G25" i="2" s="1"/>
  <c r="J9" i="6"/>
  <c r="H5" i="11"/>
  <c r="D8" i="2" s="1"/>
  <c r="N4" i="6"/>
  <c r="N5" i="6" s="1"/>
  <c r="J7" i="2" s="1"/>
  <c r="N21" i="9"/>
  <c r="N4" i="11" s="1"/>
  <c r="N5" i="11" s="1"/>
  <c r="J8" i="2" s="1"/>
  <c r="Z4" i="6"/>
  <c r="Z5" i="6" s="1"/>
  <c r="V7" i="2" s="1"/>
  <c r="Z21" i="9"/>
  <c r="Z4" i="11" s="1"/>
  <c r="Z5" i="11" s="1"/>
  <c r="Q4" i="6"/>
  <c r="Q5" i="6" s="1"/>
  <c r="M7" i="2" s="1"/>
  <c r="Q21" i="9"/>
  <c r="Q4" i="11" s="1"/>
  <c r="Q5" i="11" s="1"/>
  <c r="AC4" i="6"/>
  <c r="AC5" i="6" s="1"/>
  <c r="Y7" i="2" s="1"/>
  <c r="AC21" i="9"/>
  <c r="AC4" i="11" s="1"/>
  <c r="AC5" i="11" s="1"/>
  <c r="Y8" i="2" s="1"/>
  <c r="R4" i="6"/>
  <c r="R5" i="6" s="1"/>
  <c r="N7" i="2" s="1"/>
  <c r="R21" i="9"/>
  <c r="M4" i="6"/>
  <c r="M5" i="6" s="1"/>
  <c r="M9" i="6" s="1"/>
  <c r="M21" i="9"/>
  <c r="M4" i="11" s="1"/>
  <c r="M5" i="11" s="1"/>
  <c r="Y21" i="9"/>
  <c r="Y4" i="11" s="1"/>
  <c r="Y5" i="11" s="1"/>
  <c r="AD4" i="6"/>
  <c r="AD5" i="6" s="1"/>
  <c r="Z7" i="2" s="1"/>
  <c r="AD21" i="9"/>
  <c r="AD4" i="11" s="1"/>
  <c r="AD5" i="11" s="1"/>
  <c r="Z8" i="2" s="1"/>
  <c r="U4" i="6"/>
  <c r="U5" i="6" s="1"/>
  <c r="U9" i="6" s="1"/>
  <c r="Q25" i="2" s="1"/>
  <c r="U21" i="9"/>
  <c r="U4" i="11" s="1"/>
  <c r="U5" i="11" s="1"/>
  <c r="U9" i="11" s="1"/>
  <c r="AG21" i="9"/>
  <c r="AG4" i="11" s="1"/>
  <c r="AG5" i="11" s="1"/>
  <c r="AC8" i="2" s="1"/>
  <c r="AH9" i="6"/>
  <c r="AD7" i="2"/>
  <c r="H20" i="2"/>
  <c r="R4" i="11"/>
  <c r="R5" i="11" s="1"/>
  <c r="N8" i="2" s="1"/>
  <c r="AG4" i="6"/>
  <c r="AG5" i="6" s="1"/>
  <c r="Q7" i="2"/>
  <c r="Y4" i="6"/>
  <c r="Y5" i="6" s="1"/>
  <c r="U7" i="2" s="1"/>
  <c r="AJ4" i="11"/>
  <c r="AJ5" i="11" s="1"/>
  <c r="AF8" i="2" s="1"/>
  <c r="AJ4" i="6"/>
  <c r="AJ5" i="6" s="1"/>
  <c r="V4" i="6"/>
  <c r="V5" i="6" s="1"/>
  <c r="V4" i="11"/>
  <c r="V5" i="11" s="1"/>
  <c r="T3" i="11"/>
  <c r="AA29" i="10"/>
  <c r="T7" i="10"/>
  <c r="P15" i="2" s="1"/>
  <c r="AH29" i="10"/>
  <c r="AF3" i="11"/>
  <c r="AB19" i="2" s="1"/>
  <c r="AE38" i="10"/>
  <c r="AA17" i="2" s="1"/>
  <c r="H29" i="10"/>
  <c r="D11" i="2"/>
  <c r="X15" i="2"/>
  <c r="AJ3" i="11"/>
  <c r="AF19" i="2" s="1"/>
  <c r="H13" i="10"/>
  <c r="R15" i="2"/>
  <c r="X29" i="10"/>
  <c r="W29" i="10"/>
  <c r="O19" i="2"/>
  <c r="AB29" i="10"/>
  <c r="Z38" i="10"/>
  <c r="V17" i="2" s="1"/>
  <c r="I13" i="10"/>
  <c r="AB13" i="10"/>
  <c r="R13" i="10"/>
  <c r="S21" i="10"/>
  <c r="V11" i="2"/>
  <c r="U11" i="2"/>
  <c r="P13" i="2"/>
  <c r="R11" i="2"/>
  <c r="Y11" i="2"/>
  <c r="AA8" i="10"/>
  <c r="W15" i="2" s="1"/>
  <c r="T29" i="10"/>
  <c r="AC29" i="10"/>
  <c r="U29" i="10"/>
  <c r="Z29" i="10"/>
  <c r="K29" i="10"/>
  <c r="N13" i="10"/>
  <c r="I29" i="10"/>
  <c r="L29" i="10"/>
  <c r="S29" i="10"/>
  <c r="R29" i="10"/>
  <c r="H11" i="2"/>
  <c r="I21" i="10"/>
  <c r="E11" i="2"/>
  <c r="Q19" i="2"/>
  <c r="M21" i="10"/>
  <c r="I11" i="2"/>
  <c r="H15" i="2"/>
  <c r="L13" i="10"/>
  <c r="AF4" i="11"/>
  <c r="AF5" i="11" s="1"/>
  <c r="AF4" i="6"/>
  <c r="AF5" i="6" s="1"/>
  <c r="AB7" i="2" s="1"/>
  <c r="P4" i="11"/>
  <c r="P5" i="11" s="1"/>
  <c r="P4" i="6"/>
  <c r="P5" i="6" s="1"/>
  <c r="L7" i="2" s="1"/>
  <c r="AA4" i="6"/>
  <c r="AA5" i="6" s="1"/>
  <c r="AA4" i="11"/>
  <c r="AA5" i="11" s="1"/>
  <c r="AB4" i="11"/>
  <c r="AB5" i="11" s="1"/>
  <c r="AB4" i="6"/>
  <c r="AB5" i="6" s="1"/>
  <c r="L5" i="11"/>
  <c r="L4" i="6"/>
  <c r="L5" i="6" s="1"/>
  <c r="W4" i="6"/>
  <c r="W5" i="6" s="1"/>
  <c r="W4" i="11"/>
  <c r="W5" i="11" s="1"/>
  <c r="H39" i="10"/>
  <c r="D17" i="2"/>
  <c r="D7" i="2"/>
  <c r="H9" i="6"/>
  <c r="T4" i="11"/>
  <c r="T5" i="11" s="1"/>
  <c r="T4" i="6"/>
  <c r="T5" i="6" s="1"/>
  <c r="AE4" i="6"/>
  <c r="AE5" i="6" s="1"/>
  <c r="AE4" i="11"/>
  <c r="AE5" i="11" s="1"/>
  <c r="O4" i="6"/>
  <c r="O5" i="6" s="1"/>
  <c r="K7" i="2" s="1"/>
  <c r="O4" i="11"/>
  <c r="O5" i="11" s="1"/>
  <c r="X4" i="11"/>
  <c r="X5" i="11" s="1"/>
  <c r="X4" i="6"/>
  <c r="X5" i="6" s="1"/>
  <c r="AI4" i="6"/>
  <c r="AI5" i="6" s="1"/>
  <c r="AI4" i="11"/>
  <c r="AI5" i="11" s="1"/>
  <c r="S4" i="6"/>
  <c r="S5" i="6" s="1"/>
  <c r="S4" i="11"/>
  <c r="S5" i="11" s="1"/>
  <c r="J62" i="10"/>
  <c r="J61" i="10"/>
  <c r="J53" i="10"/>
  <c r="J39" i="10" s="1"/>
  <c r="K43" i="10"/>
  <c r="K53" i="10" s="1"/>
  <c r="J59" i="10"/>
  <c r="B38" i="8"/>
  <c r="B41" i="8" s="1"/>
  <c r="B44" i="8"/>
  <c r="B45" i="8" s="1"/>
  <c r="J62" i="5"/>
  <c r="J39" i="5"/>
  <c r="K43" i="5"/>
  <c r="K53" i="5" s="1"/>
  <c r="J61" i="5"/>
  <c r="J59" i="5"/>
  <c r="G19" i="2" l="1"/>
  <c r="G21" i="2" s="1"/>
  <c r="K9" i="11"/>
  <c r="I10" i="11"/>
  <c r="E26" i="2"/>
  <c r="J10" i="11"/>
  <c r="F26" i="2"/>
  <c r="N21" i="2"/>
  <c r="E19" i="2"/>
  <c r="M9" i="11"/>
  <c r="I26" i="2" s="1"/>
  <c r="K19" i="2"/>
  <c r="AA19" i="2"/>
  <c r="AA21" i="2" s="1"/>
  <c r="Q21" i="2"/>
  <c r="Y9" i="11"/>
  <c r="U26" i="2" s="1"/>
  <c r="E15" i="2"/>
  <c r="S21" i="2"/>
  <c r="M19" i="2"/>
  <c r="M21" i="2" s="1"/>
  <c r="L21" i="2"/>
  <c r="T19" i="2"/>
  <c r="T21" i="2" s="1"/>
  <c r="U21" i="2"/>
  <c r="Z21" i="2"/>
  <c r="Z9" i="11"/>
  <c r="Z10" i="11" s="1"/>
  <c r="Q66" i="2" s="1"/>
  <c r="AD21" i="2"/>
  <c r="F21" i="2"/>
  <c r="AB21" i="2"/>
  <c r="O21" i="2"/>
  <c r="Y21" i="2"/>
  <c r="J21" i="2"/>
  <c r="K13" i="2"/>
  <c r="O13" i="10"/>
  <c r="H9" i="11"/>
  <c r="H10" i="11" s="1"/>
  <c r="O29" i="10"/>
  <c r="AF21" i="2"/>
  <c r="AC21" i="2"/>
  <c r="AE21" i="2"/>
  <c r="J10" i="6"/>
  <c r="F25" i="2"/>
  <c r="K10" i="6"/>
  <c r="R9" i="6"/>
  <c r="N25" i="2" s="1"/>
  <c r="U10" i="6"/>
  <c r="L31" i="2" s="1"/>
  <c r="Q9" i="6"/>
  <c r="M25" i="2" s="1"/>
  <c r="N9" i="6"/>
  <c r="J25" i="2" s="1"/>
  <c r="I7" i="2"/>
  <c r="AD9" i="6"/>
  <c r="Z25" i="2" s="1"/>
  <c r="AC9" i="6"/>
  <c r="Y25" i="2" s="1"/>
  <c r="AG9" i="11"/>
  <c r="AG10" i="11" s="1"/>
  <c r="X66" i="2" s="1"/>
  <c r="Z9" i="6"/>
  <c r="R9" i="11"/>
  <c r="R10" i="11" s="1"/>
  <c r="I66" i="2" s="1"/>
  <c r="V8" i="2"/>
  <c r="AI9" i="6"/>
  <c r="AE7" i="2"/>
  <c r="AJ9" i="6"/>
  <c r="AF7" i="2"/>
  <c r="AG9" i="6"/>
  <c r="AC7" i="2"/>
  <c r="AH10" i="6"/>
  <c r="Y31" i="2" s="1"/>
  <c r="AD25" i="2"/>
  <c r="AI9" i="11"/>
  <c r="AE8" i="2"/>
  <c r="Q8" i="2"/>
  <c r="AH9" i="11"/>
  <c r="AD8" i="2"/>
  <c r="R21" i="2"/>
  <c r="I21" i="2"/>
  <c r="X21" i="2"/>
  <c r="AD9" i="11"/>
  <c r="Z26" i="2" s="1"/>
  <c r="U8" i="2"/>
  <c r="N9" i="11"/>
  <c r="N10" i="11" s="1"/>
  <c r="E66" i="2" s="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R7" i="2"/>
  <c r="AJ9" i="11"/>
  <c r="P19" i="2"/>
  <c r="P21" i="2" s="1"/>
  <c r="H21" i="2"/>
  <c r="V19" i="2"/>
  <c r="V21" i="2" s="1"/>
  <c r="W19" i="2"/>
  <c r="W21" i="2" s="1"/>
  <c r="D21" i="2"/>
  <c r="O9" i="6"/>
  <c r="W8" i="2"/>
  <c r="AA9" i="11"/>
  <c r="U10" i="11"/>
  <c r="L66" i="2" s="1"/>
  <c r="Q26" i="2"/>
  <c r="AA8" i="2"/>
  <c r="AE9" i="11"/>
  <c r="L9" i="11"/>
  <c r="H8" i="2"/>
  <c r="W7" i="2"/>
  <c r="AA9" i="6"/>
  <c r="M10" i="6"/>
  <c r="D31" i="2" s="1"/>
  <c r="I25" i="2"/>
  <c r="O7" i="2"/>
  <c r="S9" i="6"/>
  <c r="X9" i="11"/>
  <c r="T8" i="2"/>
  <c r="AA7" i="2"/>
  <c r="AE9" i="6"/>
  <c r="H10" i="6"/>
  <c r="D25" i="2"/>
  <c r="W9" i="11"/>
  <c r="S8" i="2"/>
  <c r="AB9" i="6"/>
  <c r="X7" i="2"/>
  <c r="P9" i="6"/>
  <c r="T9" i="11"/>
  <c r="P8" i="2"/>
  <c r="L9" i="6"/>
  <c r="H7" i="2"/>
  <c r="AF9" i="6"/>
  <c r="O8" i="2"/>
  <c r="S9" i="11"/>
  <c r="T7" i="2"/>
  <c r="X9" i="6"/>
  <c r="AF9" i="11"/>
  <c r="AB8" i="2"/>
  <c r="K8" i="2"/>
  <c r="O9" i="11"/>
  <c r="T9" i="6"/>
  <c r="P7" i="2"/>
  <c r="W9" i="6"/>
  <c r="S7" i="2"/>
  <c r="AB9" i="11"/>
  <c r="X8" i="2"/>
  <c r="P9" i="11"/>
  <c r="L8" i="2"/>
  <c r="K61" i="10"/>
  <c r="K39" i="10"/>
  <c r="L43" i="10"/>
  <c r="K59" i="10"/>
  <c r="K62" i="10"/>
  <c r="B72" i="8"/>
  <c r="B48" i="8"/>
  <c r="B51" i="8" s="1"/>
  <c r="B54" i="8" s="1"/>
  <c r="B57" i="8" s="1"/>
  <c r="B60" i="8" s="1"/>
  <c r="B63" i="8" s="1"/>
  <c r="B66" i="8" s="1"/>
  <c r="B69" i="8" s="1"/>
  <c r="K61" i="5"/>
  <c r="K39" i="5"/>
  <c r="L43" i="5"/>
  <c r="L53" i="5" s="1"/>
  <c r="K59" i="5"/>
  <c r="K62" i="5"/>
  <c r="D26" i="2" l="1"/>
  <c r="M10" i="11"/>
  <c r="D66" i="2" s="1"/>
  <c r="K10" i="11"/>
  <c r="G26" i="2"/>
  <c r="Y10" i="11"/>
  <c r="P66" i="2" s="1"/>
  <c r="E21" i="2"/>
  <c r="V26" i="2"/>
  <c r="K21" i="2"/>
  <c r="Q10" i="6"/>
  <c r="H31" i="2" s="1"/>
  <c r="R10" i="6"/>
  <c r="I31" i="2" s="1"/>
  <c r="AD10" i="6"/>
  <c r="U31" i="2" s="1"/>
  <c r="N10" i="6"/>
  <c r="E31" i="2" s="1"/>
  <c r="AD10" i="11"/>
  <c r="U66" i="2" s="1"/>
  <c r="AC26" i="2"/>
  <c r="Q10" i="11"/>
  <c r="H66" i="2" s="1"/>
  <c r="AC10" i="6"/>
  <c r="T31" i="2" s="1"/>
  <c r="N26" i="2"/>
  <c r="V25" i="2"/>
  <c r="Z10" i="6"/>
  <c r="Q31" i="2" s="1"/>
  <c r="AJ10" i="6"/>
  <c r="AA31" i="2" s="1"/>
  <c r="AF25" i="2"/>
  <c r="AG10" i="6"/>
  <c r="X31" i="2" s="1"/>
  <c r="AC25" i="2"/>
  <c r="AI10" i="6"/>
  <c r="Z31" i="2" s="1"/>
  <c r="AE25" i="2"/>
  <c r="AH10" i="11"/>
  <c r="Y66" i="2" s="1"/>
  <c r="AD26" i="2"/>
  <c r="AJ10" i="11"/>
  <c r="AA66" i="2" s="1"/>
  <c r="AF26" i="2"/>
  <c r="AI10" i="11"/>
  <c r="Z66" i="2" s="1"/>
  <c r="AE26" i="2"/>
  <c r="V10" i="11"/>
  <c r="M66" i="2" s="1"/>
  <c r="J26" i="2"/>
  <c r="AC10" i="11"/>
  <c r="T66" i="2" s="1"/>
  <c r="U25" i="2"/>
  <c r="R25" i="2"/>
  <c r="V10" i="6"/>
  <c r="M31" i="2" s="1"/>
  <c r="O25" i="2"/>
  <c r="S10" i="6"/>
  <c r="J31" i="2" s="1"/>
  <c r="W26" i="2"/>
  <c r="AA10" i="11"/>
  <c r="R66" i="2" s="1"/>
  <c r="L26" i="2"/>
  <c r="P10" i="11"/>
  <c r="G66" i="2" s="1"/>
  <c r="P25" i="2"/>
  <c r="T10" i="6"/>
  <c r="K31" i="2" s="1"/>
  <c r="AB26" i="2"/>
  <c r="AF10" i="11"/>
  <c r="W66" i="2" s="1"/>
  <c r="H25" i="2"/>
  <c r="L10" i="6"/>
  <c r="C31" i="2" s="1"/>
  <c r="H26" i="2"/>
  <c r="L10" i="11"/>
  <c r="C66" i="2" s="1"/>
  <c r="K26" i="2"/>
  <c r="O10" i="11"/>
  <c r="F66" i="2" s="1"/>
  <c r="O26" i="2"/>
  <c r="S10" i="11"/>
  <c r="J66" i="2" s="1"/>
  <c r="L25" i="2"/>
  <c r="P10" i="6"/>
  <c r="G31" i="2" s="1"/>
  <c r="W25" i="2"/>
  <c r="AA10" i="6"/>
  <c r="R31" i="2" s="1"/>
  <c r="T25" i="2"/>
  <c r="X10" i="6"/>
  <c r="O31" i="2" s="1"/>
  <c r="AA25" i="2"/>
  <c r="AE10" i="6"/>
  <c r="V31" i="2" s="1"/>
  <c r="AA26" i="2"/>
  <c r="AE10" i="11"/>
  <c r="V66" i="2" s="1"/>
  <c r="O10" i="6"/>
  <c r="F31" i="2" s="1"/>
  <c r="K25" i="2"/>
  <c r="S25" i="2"/>
  <c r="W10" i="6"/>
  <c r="N31" i="2" s="1"/>
  <c r="X25" i="2"/>
  <c r="AB10" i="6"/>
  <c r="S31" i="2" s="1"/>
  <c r="X26" i="2"/>
  <c r="AB10" i="11"/>
  <c r="S66" i="2" s="1"/>
  <c r="AB25" i="2"/>
  <c r="AF10" i="6"/>
  <c r="W31" i="2" s="1"/>
  <c r="P26" i="2"/>
  <c r="T10" i="11"/>
  <c r="K66" i="2" s="1"/>
  <c r="S26" i="2"/>
  <c r="W10" i="11"/>
  <c r="N66" i="2" s="1"/>
  <c r="T26" i="2"/>
  <c r="X10" i="11"/>
  <c r="O66" i="2" s="1"/>
  <c r="L59" i="10"/>
  <c r="L62" i="10"/>
  <c r="L53" i="10"/>
  <c r="L39" i="10" s="1"/>
  <c r="L61" i="10"/>
  <c r="M43" i="10"/>
  <c r="L59" i="5"/>
  <c r="M43" i="5"/>
  <c r="M53" i="5" s="1"/>
  <c r="L61" i="5"/>
  <c r="L62" i="5"/>
  <c r="L39" i="5"/>
  <c r="M59" i="10" l="1"/>
  <c r="M62" i="10"/>
  <c r="M61" i="10"/>
  <c r="M53" i="10"/>
  <c r="M39" i="10" s="1"/>
  <c r="N43" i="10"/>
  <c r="M59" i="5"/>
  <c r="M62" i="5"/>
  <c r="M61" i="5"/>
  <c r="M39" i="5"/>
  <c r="N43" i="5"/>
  <c r="N53" i="5" s="1"/>
  <c r="N62" i="10" l="1"/>
  <c r="N61" i="10"/>
  <c r="N53" i="10"/>
  <c r="N39" i="10" s="1"/>
  <c r="O43" i="10"/>
  <c r="N59" i="10"/>
  <c r="N62" i="5"/>
  <c r="N61" i="5"/>
  <c r="N39" i="5"/>
  <c r="O43" i="5"/>
  <c r="O53" i="5" s="1"/>
  <c r="N59" i="5"/>
  <c r="O61" i="10" l="1"/>
  <c r="O53" i="10"/>
  <c r="O39" i="10" s="1"/>
  <c r="P43" i="10"/>
  <c r="O59" i="10"/>
  <c r="O62" i="10"/>
  <c r="O61" i="5"/>
  <c r="O39" i="5"/>
  <c r="P43" i="5"/>
  <c r="P53" i="5" s="1"/>
  <c r="O62" i="5"/>
  <c r="O59" i="5"/>
  <c r="P59" i="10" l="1"/>
  <c r="P62" i="10"/>
  <c r="P53" i="10"/>
  <c r="P39" i="10" s="1"/>
  <c r="P61" i="10"/>
  <c r="Q43" i="10"/>
  <c r="P62" i="5"/>
  <c r="P39" i="5"/>
  <c r="P59" i="5"/>
  <c r="Q43" i="5"/>
  <c r="Q53" i="5" s="1"/>
  <c r="P61" i="5"/>
  <c r="Q59" i="10" l="1"/>
  <c r="Q62" i="10"/>
  <c r="Q61" i="10"/>
  <c r="Q53" i="10"/>
  <c r="Q39" i="10" s="1"/>
  <c r="R43" i="10"/>
  <c r="Q59" i="5"/>
  <c r="Q62" i="5"/>
  <c r="R43" i="5"/>
  <c r="R53" i="5" s="1"/>
  <c r="Q61" i="5"/>
  <c r="Q39" i="5"/>
  <c r="R62" i="10" l="1"/>
  <c r="R61" i="10"/>
  <c r="R53" i="10"/>
  <c r="R39" i="10" s="1"/>
  <c r="S43" i="10"/>
  <c r="R59" i="10"/>
  <c r="R62" i="5"/>
  <c r="R61" i="5"/>
  <c r="R59" i="5"/>
  <c r="R39" i="5"/>
  <c r="S43" i="5"/>
  <c r="S53" i="5" s="1"/>
  <c r="S61" i="10" l="1"/>
  <c r="S53" i="10"/>
  <c r="S39" i="10" s="1"/>
  <c r="T43" i="10"/>
  <c r="S59" i="10"/>
  <c r="S62" i="10"/>
  <c r="S61" i="5"/>
  <c r="S39" i="5"/>
  <c r="T43" i="5"/>
  <c r="T53" i="5" s="1"/>
  <c r="S62" i="5"/>
  <c r="S59" i="5"/>
  <c r="T59" i="10" l="1"/>
  <c r="T62" i="10"/>
  <c r="T61" i="10"/>
  <c r="U43" i="10"/>
  <c r="T53" i="10"/>
  <c r="T39" i="10" s="1"/>
  <c r="T61" i="5"/>
  <c r="T39" i="5"/>
  <c r="T62" i="5"/>
  <c r="T59" i="5"/>
  <c r="U43" i="5"/>
  <c r="U53" i="5" s="1"/>
  <c r="U59" i="10" l="1"/>
  <c r="U62" i="10"/>
  <c r="U61" i="10"/>
  <c r="U53" i="10"/>
  <c r="U39" i="10" s="1"/>
  <c r="V43" i="10"/>
  <c r="U59" i="5"/>
  <c r="U62" i="5"/>
  <c r="U61" i="5"/>
  <c r="U39" i="5"/>
  <c r="V43" i="5"/>
  <c r="V53" i="5" s="1"/>
  <c r="V62" i="10" l="1"/>
  <c r="V61" i="10"/>
  <c r="V53" i="10"/>
  <c r="V39" i="10" s="1"/>
  <c r="W43" i="10"/>
  <c r="V59" i="10"/>
  <c r="V62" i="5"/>
  <c r="V61" i="5"/>
  <c r="W43" i="5"/>
  <c r="W53" i="5" s="1"/>
  <c r="V59" i="5"/>
  <c r="V39" i="5"/>
  <c r="W61" i="10" l="1"/>
  <c r="W53" i="10"/>
  <c r="W39" i="10" s="1"/>
  <c r="X43" i="10"/>
  <c r="W59" i="10"/>
  <c r="W62" i="10"/>
  <c r="W61" i="5"/>
  <c r="W39" i="5"/>
  <c r="X43" i="5"/>
  <c r="X53" i="5" s="1"/>
  <c r="W59" i="5"/>
  <c r="W62" i="5"/>
  <c r="X59" i="10" l="1"/>
  <c r="X62" i="10"/>
  <c r="X61" i="10"/>
  <c r="Y43" i="10"/>
  <c r="X53" i="10"/>
  <c r="X39" i="10" s="1"/>
  <c r="X62" i="5"/>
  <c r="X39" i="5"/>
  <c r="X61" i="5"/>
  <c r="X59" i="5"/>
  <c r="Y43" i="5"/>
  <c r="Y53" i="5" s="1"/>
  <c r="Y59" i="10" l="1"/>
  <c r="Y62" i="10"/>
  <c r="Y61" i="10"/>
  <c r="Y53" i="10"/>
  <c r="Y39" i="10" s="1"/>
  <c r="Z43" i="10"/>
  <c r="Y59" i="5"/>
  <c r="Y62" i="5"/>
  <c r="Y39" i="5"/>
  <c r="Y61" i="5"/>
  <c r="Z43" i="5"/>
  <c r="Z53" i="5" s="1"/>
  <c r="Z62" i="10" l="1"/>
  <c r="Z61" i="10"/>
  <c r="Z53" i="10"/>
  <c r="Z39" i="10" s="1"/>
  <c r="AA43" i="10"/>
  <c r="Z59" i="10"/>
  <c r="Z62" i="5"/>
  <c r="Z61" i="5"/>
  <c r="Z39" i="5"/>
  <c r="AA43" i="5"/>
  <c r="AA53" i="5" s="1"/>
  <c r="Z59" i="5"/>
  <c r="AA61" i="10" l="1"/>
  <c r="AA53" i="10"/>
  <c r="AA39" i="10" s="1"/>
  <c r="AB43" i="10"/>
  <c r="AA59" i="10"/>
  <c r="AA62" i="10"/>
  <c r="AA61" i="5"/>
  <c r="AA39" i="5"/>
  <c r="AB43" i="5"/>
  <c r="AB53" i="5" s="1"/>
  <c r="AA59" i="5"/>
  <c r="AA62" i="5"/>
  <c r="AB59" i="10" l="1"/>
  <c r="AB62" i="10"/>
  <c r="AB53" i="10"/>
  <c r="AB39" i="10" s="1"/>
  <c r="AB61" i="10"/>
  <c r="AC43" i="10"/>
  <c r="AB59" i="5"/>
  <c r="AC43" i="5"/>
  <c r="AC53" i="5" s="1"/>
  <c r="AB61" i="5"/>
  <c r="AB62" i="5"/>
  <c r="AB39" i="5"/>
  <c r="AC59" i="10" l="1"/>
  <c r="AC62" i="10"/>
  <c r="AC61" i="10"/>
  <c r="AC53" i="10"/>
  <c r="AC39" i="10" s="1"/>
  <c r="AD43" i="10"/>
  <c r="AC59" i="5"/>
  <c r="AC62" i="5"/>
  <c r="AC61" i="5"/>
  <c r="AC39" i="5"/>
  <c r="AD43" i="5"/>
  <c r="AD53" i="5" s="1"/>
  <c r="AD62" i="10" l="1"/>
  <c r="AD61" i="10"/>
  <c r="AD53" i="10"/>
  <c r="AD39" i="10" s="1"/>
  <c r="AE43" i="10"/>
  <c r="AD59" i="10"/>
  <c r="AD62" i="5"/>
  <c r="AD61" i="5"/>
  <c r="AD39" i="5"/>
  <c r="AE43" i="5"/>
  <c r="AE53" i="5" s="1"/>
  <c r="AD59" i="5"/>
  <c r="AE61" i="10" l="1"/>
  <c r="AE53" i="10"/>
  <c r="AE39" i="10" s="1"/>
  <c r="AF43" i="10"/>
  <c r="AE59" i="10"/>
  <c r="AE62" i="10"/>
  <c r="AE61" i="5"/>
  <c r="AE39" i="5"/>
  <c r="AF43" i="5"/>
  <c r="AF53" i="5" s="1"/>
  <c r="AE62" i="5"/>
  <c r="AE59" i="5"/>
  <c r="AF59" i="10" l="1"/>
  <c r="AF62" i="10"/>
  <c r="AF53" i="10"/>
  <c r="AF39" i="10" s="1"/>
  <c r="AF61" i="10"/>
  <c r="AG43" i="10"/>
  <c r="AF62" i="5"/>
  <c r="AF39" i="5"/>
  <c r="AF59" i="5"/>
  <c r="AG43" i="5"/>
  <c r="AG53" i="5" s="1"/>
  <c r="AF61" i="5"/>
  <c r="AG59" i="10" l="1"/>
  <c r="AG62" i="10"/>
  <c r="AG61" i="10"/>
  <c r="AG53" i="10"/>
  <c r="AG39" i="10" s="1"/>
  <c r="AH43" i="10"/>
  <c r="AG59" i="5"/>
  <c r="AG62" i="5"/>
  <c r="AH43" i="5"/>
  <c r="AH53" i="5" s="1"/>
  <c r="AG61" i="5"/>
  <c r="AG39" i="5"/>
  <c r="AH62" i="10" l="1"/>
  <c r="AH61" i="10"/>
  <c r="AH53" i="10"/>
  <c r="AH39" i="10" s="1"/>
  <c r="AI43" i="10"/>
  <c r="AH59" i="10"/>
  <c r="AH62" i="5"/>
  <c r="AH61" i="5"/>
  <c r="AH59" i="5"/>
  <c r="AH39" i="5"/>
  <c r="AI43" i="5"/>
  <c r="AI53" i="5" s="1"/>
  <c r="AI61" i="10" l="1"/>
  <c r="AI53" i="10"/>
  <c r="AI39" i="10" s="1"/>
  <c r="AJ43" i="10"/>
  <c r="AI59" i="10"/>
  <c r="AI62" i="10"/>
  <c r="AI61" i="5"/>
  <c r="AI39" i="5"/>
  <c r="AJ43" i="5"/>
  <c r="AJ53" i="5" s="1"/>
  <c r="AI62" i="5"/>
  <c r="AI59" i="5"/>
  <c r="AJ59" i="10" l="1"/>
  <c r="AJ62" i="10"/>
  <c r="AJ61" i="10"/>
  <c r="AJ53" i="10"/>
  <c r="AJ39" i="10" s="1"/>
  <c r="AJ61" i="5"/>
  <c r="AJ39" i="5"/>
  <c r="AJ62" i="5"/>
  <c r="AJ59" i="5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8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19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1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<sst xmlns="http://schemas.openxmlformats.org/spreadsheetml/2006/main" count="3158" uniqueCount="827">
  <si>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</si>
  <si>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</si>
  <si>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</si>
  <si>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</si>
  <si>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</si>
  <si>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</si>
  <si>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</si>
  <si>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</si>
  <si>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</si>
  <si>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</si>
  <si>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</si>
  <si>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</si>
  <si>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</si>
  <si>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</si>
  <si>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</si>
  <si>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</si>
  <si>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</si>
  <si>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</si>
  <si>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</si>
  <si>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</si>
  <si>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</si>
  <si>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</si>
  <si>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</si>
  <si>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</si>
  <si>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</si>
  <si>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</si>
  <si>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</si>
  <si>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</si>
  <si>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</si>
  <si>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</si>
  <si>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</si>
  <si>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</si>
  <si>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</si>
  <si>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</si>
  <si>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</si>
  <si>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</si>
  <si>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</si>
  <si>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</si>
  <si>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</si>
  <si>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</si>
  <si>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</si>
  <si>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</si>
  <si>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</si>
  <si>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</si>
  <si>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</si>
  <si>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</si>
  <si>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</si>
  <si>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</si>
  <si>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</si>
  <si>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</si>
  <si>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</si>
  <si>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</si>
  <si>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</si>
  <si>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</si>
  <si>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</si>
  <si>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</si>
  <si>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</si>
  <si>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</si>
  <si>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</si>
  <si>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</si>
  <si>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</si>
  <si>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</si>
  <si>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</si>
  <si>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</si>
  <si>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</si>
  <si>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</si>
  <si>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</si>
  <si>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</si>
  <si>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</si>
  <si>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</si>
  <si>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</si>
  <si>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</si>
  <si>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</si>
  <si>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</si>
  <si>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</si>
  <si>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</si>
  <si>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</si>
  <si>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</si>
  <si>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</si>
  <si>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</si>
  <si>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</si>
  <si>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</si>
  <si>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</si>
  <si>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</si>
  <si>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</si>
  <si>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</si>
  <si>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</si>
  <si>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</si>
  <si>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</si>
  <si>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</si>
  <si>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</si>
  <si>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</si>
  <si>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</si>
  <si>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</si>
  <si>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</si>
  <si>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</si>
  <si>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</si>
  <si>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</si>
  <si>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</si>
  <si>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</si>
  <si>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</si>
  <si>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</si>
  <si>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</si>
  <si>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</si>
  <si>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</si>
  <si>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</si>
  <si>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</si>
  <si>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</si>
  <si>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</si>
  <si>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</si>
  <si>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</si>
  <si>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</si>
  <si>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</si>
  <si>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</si>
  <si>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</si>
  <si>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</si>
  <si>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</si>
  <si>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</si>
  <si>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</si>
  <si>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</si>
  <si>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</si>
  <si>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</si>
  <si>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</si>
  <si>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</si>
  <si>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</si>
  <si>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Group #:</t>
  </si>
  <si>
    <t>[Enter name of group]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</si>
  <si>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</si>
  <si>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</si>
  <si>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</si>
  <si>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</si>
  <si>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</si>
  <si>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</si>
  <si>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</si>
  <si>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</si>
  <si>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</si>
  <si>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</si>
  <si>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</si>
  <si>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</si>
  <si>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</si>
  <si>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</si>
  <si>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</si>
  <si>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</si>
  <si>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</si>
  <si>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</si>
  <si>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</si>
  <si>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</si>
  <si>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</si>
  <si>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</si>
  <si>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</si>
  <si>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</si>
  <si>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</si>
  <si>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</si>
  <si>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</si>
  <si>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</si>
  <si>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</si>
  <si>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</si>
  <si>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</si>
  <si>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</si>
  <si>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</si>
  <si>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</si>
  <si>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</si>
  <si>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</si>
  <si>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</si>
  <si>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</si>
  <si>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</si>
  <si>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</si>
  <si>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</si>
  <si>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</si>
  <si>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</si>
  <si>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</si>
  <si>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</si>
  <si>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</si>
  <si>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</si>
  <si>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</si>
  <si>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</si>
  <si>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</si>
  <si>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</si>
  <si>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</si>
  <si>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</si>
  <si>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</si>
  <si>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</si>
  <si>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</si>
  <si>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</si>
  <si>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</si>
  <si>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</si>
  <si>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</si>
  <si>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</si>
  <si>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</si>
  <si>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</si>
  <si>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</si>
  <si>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</si>
  <si>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</si>
  <si>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</si>
  <si>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</si>
  <si>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</si>
  <si>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</si>
  <si>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</si>
  <si>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</si>
  <si>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</si>
  <si>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</si>
  <si>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</si>
  <si>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</si>
  <si>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</si>
  <si>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</si>
  <si>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</si>
  <si>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</si>
  <si>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</si>
  <si>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</si>
  <si>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</si>
  <si>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</si>
  <si>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</si>
  <si>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</si>
  <si>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</si>
  <si>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</si>
  <si>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</si>
  <si>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</si>
  <si>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</si>
  <si>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</si>
  <si>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</si>
  <si>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</si>
  <si>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</si>
  <si>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</si>
  <si>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</si>
  <si>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</si>
  <si>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</si>
  <si>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</si>
  <si>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</si>
  <si>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</si>
  <si>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</si>
  <si>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</si>
  <si>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</si>
  <si>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</si>
  <si>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</si>
  <si>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</si>
  <si>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</si>
  <si>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</si>
  <si>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</si>
  <si>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</si>
  <si>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</si>
  <si>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</si>
  <si>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</si>
  <si>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</si>
  <si>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</si>
  <si>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</si>
  <si>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</si>
  <si>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</si>
  <si>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</si>
  <si>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</si>
  <si>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</si>
  <si>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</si>
  <si>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</si>
  <si>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</si>
  <si>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</si>
  <si>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</si>
  <si>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</si>
  <si>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</si>
  <si>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</si>
  <si>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</si>
  <si>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</si>
  <si>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</si>
  <si>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</si>
  <si>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</si>
  <si>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</si>
  <si>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</si>
  <si>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</si>
  <si>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</si>
  <si>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</si>
  <si>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</si>
  <si>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</si>
  <si>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</si>
  <si>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</si>
  <si>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</si>
  <si>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</si>
  <si>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</si>
  <si>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</si>
  <si>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</si>
  <si>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</si>
  <si>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</si>
  <si>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</si>
  <si>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</si>
  <si>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</si>
  <si>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</si>
  <si>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</si>
  <si>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</si>
  <si>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</si>
  <si>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</si>
  <si>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</si>
  <si>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</si>
  <si>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</si>
  <si>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</si>
  <si>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</si>
  <si>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</si>
  <si>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</si>
  <si>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</si>
  <si>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</si>
  <si>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</si>
  <si>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</si>
  <si>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</si>
  <si>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</si>
  <si>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</si>
  <si>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</si>
  <si>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</si>
  <si>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</si>
  <si>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</si>
  <si>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</si>
  <si>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</si>
  <si>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</si>
  <si>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</si>
  <si>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</si>
  <si>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</si>
  <si>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</si>
  <si>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</si>
  <si>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</si>
  <si>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</si>
  <si>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</si>
  <si>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</si>
  <si>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</si>
  <si>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</si>
  <si>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</si>
  <si>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</si>
  <si>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</si>
  <si>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</si>
  <si>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</si>
  <si>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</si>
  <si>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</si>
  <si>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</si>
  <si>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</si>
  <si>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</si>
  <si>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</si>
  <si>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</si>
  <si>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</si>
  <si>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</si>
  <si>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</si>
  <si>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</si>
  <si>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</si>
  <si>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</si>
  <si>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</si>
  <si>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</si>
  <si>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</si>
  <si>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</si>
  <si>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</si>
  <si>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</si>
  <si>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</si>
  <si>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</si>
  <si>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</si>
  <si>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</si>
  <si>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</si>
  <si>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</si>
  <si>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</si>
  <si>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</si>
  <si>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</si>
  <si>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</si>
  <si>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</si>
  <si>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</si>
  <si>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</si>
  <si>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</si>
  <si>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</si>
  <si>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</si>
  <si>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</si>
  <si>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</si>
  <si>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</si>
  <si>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</si>
  <si>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</si>
  <si>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</si>
  <si>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</si>
  <si>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</si>
  <si>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</si>
  <si>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</si>
  <si>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</si>
  <si>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</si>
  <si>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</si>
  <si>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</si>
  <si>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</si>
  <si>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</si>
  <si>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</si>
  <si>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</si>
  <si>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</si>
  <si>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</si>
  <si>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</si>
  <si>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</si>
  <si>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</si>
  <si>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</si>
  <si>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</si>
  <si>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</si>
  <si>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</si>
  <si>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</si>
  <si>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</si>
  <si>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</si>
  <si>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</si>
  <si>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</si>
  <si>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</si>
  <si>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</si>
  <si>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</si>
  <si>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</si>
  <si>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</si>
  <si>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</si>
  <si>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</si>
  <si>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</si>
  <si>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</si>
  <si>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</si>
  <si>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</si>
  <si>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</si>
  <si>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</si>
  <si>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</si>
  <si>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</si>
  <si>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</si>
  <si>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</si>
  <si>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</si>
  <si>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</si>
  <si>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</si>
  <si>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</si>
  <si>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</si>
  <si>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</si>
  <si>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</si>
  <si>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</si>
  <si>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</si>
  <si>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</si>
  <si>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</si>
  <si>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</si>
  <si>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</si>
  <si>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</si>
  <si>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</si>
  <si>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</si>
  <si>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</si>
  <si>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</si>
  <si>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</si>
  <si>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</si>
  <si>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</si>
  <si>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</si>
  <si>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</si>
  <si>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</si>
  <si>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</si>
  <si>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</si>
  <si>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</si>
  <si>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</si>
  <si>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</si>
  <si>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</si>
  <si>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</si>
  <si>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</si>
  <si>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</si>
  <si>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</si>
  <si>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</si>
  <si>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</si>
  <si>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</si>
  <si>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</si>
  <si>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</si>
  <si>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</si>
  <si>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</si>
  <si>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</si>
  <si>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</si>
  <si>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</si>
  <si>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</si>
  <si>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</si>
  <si>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</si>
  <si>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</si>
  <si>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</si>
  <si>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</si>
  <si>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</si>
  <si>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</si>
  <si>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</si>
  <si>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</si>
  <si>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</si>
  <si>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</si>
  <si>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</si>
  <si>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</si>
  <si>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</si>
  <si>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</si>
  <si>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</si>
  <si>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</si>
  <si>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</si>
  <si>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</si>
  <si>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</si>
  <si>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</si>
  <si>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</si>
  <si>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</si>
  <si>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</si>
  <si>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</si>
  <si>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</si>
  <si>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</si>
  <si>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</si>
  <si>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</si>
  <si>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</si>
  <si>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</si>
  <si>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</si>
  <si>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</si>
  <si>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</si>
  <si>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</si>
  <si>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</si>
  <si>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</si>
  <si>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</si>
  <si>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</si>
  <si>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</si>
  <si>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</si>
  <si>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</si>
  <si>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</si>
  <si>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</si>
  <si>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</si>
  <si>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</si>
  <si>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</si>
  <si>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</si>
  <si>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</si>
  <si>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</si>
  <si>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</si>
  <si>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</si>
  <si>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</si>
  <si>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</si>
  <si>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</si>
  <si>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</si>
  <si>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</si>
  <si>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</si>
  <si>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</si>
  <si>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</si>
  <si>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</si>
  <si>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</si>
  <si>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</si>
  <si>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</si>
  <si>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</si>
  <si>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</si>
  <si>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</si>
  <si>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</si>
  <si>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</si>
  <si>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</si>
  <si>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</si>
  <si>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</si>
  <si>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</si>
  <si>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</si>
  <si>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</si>
  <si>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</si>
  <si>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</si>
  <si>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</si>
  <si>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</si>
  <si>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</si>
  <si>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</si>
  <si>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</si>
  <si>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</si>
  <si>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</si>
  <si>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</si>
  <si>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</si>
  <si>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</si>
  <si>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</si>
  <si>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</si>
  <si>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</si>
  <si>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</si>
  <si>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</si>
  <si>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</si>
  <si>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</si>
  <si>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</si>
  <si>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</si>
  <si>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</si>
  <si>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</si>
  <si>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</si>
  <si>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</si>
  <si>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</si>
  <si>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</si>
  <si>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</si>
  <si>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</si>
  <si>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</si>
  <si>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</si>
  <si>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</si>
  <si>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</si>
  <si>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</si>
  <si>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</si>
  <si>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</si>
  <si>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</si>
  <si>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</si>
  <si>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</si>
  <si>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</si>
  <si>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</si>
  <si>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</si>
  <si>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</si>
  <si>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</si>
  <si>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</si>
  <si>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</si>
  <si>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</si>
  <si>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</si>
  <si>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</si>
  <si>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</si>
  <si>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</si>
  <si>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</si>
  <si>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</si>
  <si>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</si>
  <si>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</si>
  <si>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</si>
  <si>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</si>
  <si>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</si>
  <si>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</si>
  <si>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</si>
  <si>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</si>
  <si>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</si>
  <si>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</si>
  <si>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</si>
  <si>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</si>
  <si>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</si>
  <si>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</si>
  <si>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</si>
  <si>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</si>
  <si>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</si>
  <si>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</si>
  <si>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</si>
  <si>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</si>
  <si>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</si>
  <si>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</si>
  <si>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</si>
  <si>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</si>
  <si>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</si>
  <si>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</si>
  <si>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</si>
  <si>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</si>
  <si>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</si>
  <si>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</si>
  <si>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</si>
  <si>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</si>
  <si>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</si>
  <si>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</si>
  <si>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</si>
  <si>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</si>
  <si>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</si>
  <si>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</si>
  <si>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</si>
  <si>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</si>
  <si>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</si>
  <si>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</si>
  <si>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</si>
  <si>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</si>
  <si>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</si>
  <si>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</si>
  <si>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</si>
  <si>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</si>
  <si>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</si>
  <si>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</si>
  <si>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</si>
  <si>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</si>
  <si>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</si>
  <si>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</si>
  <si>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</si>
  <si>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</si>
  <si>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</si>
  <si>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</si>
  <si>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</si>
  <si>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</si>
  <si>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</si>
  <si>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</si>
  <si>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</si>
  <si>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</si>
  <si>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</si>
  <si>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</si>
  <si>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</si>
  <si>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</si>
  <si>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</si>
  <si>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</si>
  <si>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</si>
  <si>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</si>
  <si>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</si>
  <si>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</si>
  <si>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</si>
  <si>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</si>
  <si>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</si>
  <si>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</si>
  <si>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</si>
  <si>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</si>
  <si>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</si>
  <si>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</si>
  <si>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</si>
  <si>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</si>
  <si>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</si>
  <si>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</si>
  <si>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</si>
  <si>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</si>
  <si>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</si>
  <si>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</si>
  <si>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</si>
  <si>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</si>
  <si>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</si>
  <si>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</si>
  <si>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</si>
  <si>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</si>
  <si>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</si>
  <si>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</si>
  <si>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</si>
  <si>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</si>
  <si>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</si>
  <si>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</si>
  <si>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</si>
  <si>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</si>
  <si>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</si>
  <si>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</si>
  <si>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</si>
  <si>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</si>
  <si>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</si>
  <si>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</si>
  <si>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</si>
  <si>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</si>
  <si>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</si>
  <si>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</si>
  <si>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</si>
  <si>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</si>
  <si>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</si>
  <si>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</si>
  <si>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</si>
  <si>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</si>
  <si>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</si>
  <si>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</si>
  <si>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</si>
  <si>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</si>
  <si>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</si>
  <si>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</si>
  <si>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</si>
  <si>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</si>
  <si>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</si>
  <si>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</si>
  <si>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</si>
  <si>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</si>
  <si>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</si>
  <si>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</si>
  <si>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</si>
  <si>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</si>
  <si>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</si>
  <si>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</si>
  <si>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</si>
  <si>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</si>
  <si>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</si>
  <si>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</si>
  <si>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</si>
  <si>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</si>
  <si>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</si>
  <si>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</si>
  <si>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</si>
  <si>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</si>
  <si>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</si>
  <si>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</si>
  <si>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</si>
  <si>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</si>
  <si>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</si>
  <si>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</si>
  <si>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</si>
  <si>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</si>
  <si>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</si>
  <si>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</si>
  <si>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</si>
  <si>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</si>
  <si>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</si>
  <si>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</si>
  <si>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</si>
  <si>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</si>
  <si>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</si>
  <si>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</si>
  <si>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</si>
  <si>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</si>
  <si>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</si>
  <si>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</si>
  <si>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</si>
  <si>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</si>
  <si>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</si>
  <si>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</si>
  <si>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</si>
  <si>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</si>
  <si>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</si>
  <si>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</si>
  <si>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</si>
  <si>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</si>
  <si>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</si>
  <si>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</si>
  <si>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</si>
  <si>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1.6% chance in any given year</t>
  </si>
  <si>
    <t>Y</t>
  </si>
  <si>
    <t>n</t>
  </si>
  <si>
    <t>(1)</t>
  </si>
  <si>
    <t>(2)</t>
  </si>
  <si>
    <t>1% chance in any given year</t>
  </si>
  <si>
    <t>Additional Drought Scenarios</t>
  </si>
  <si>
    <t>Severe Drought</t>
  </si>
  <si>
    <t>(3)</t>
  </si>
  <si>
    <t>Extreme Drought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</si>
  <si>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</si>
  <si>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</si>
  <si>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</si>
  <si>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</si>
  <si>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</si>
  <si>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</si>
  <si>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</si>
  <si>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</si>
  <si>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</si>
  <si>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</si>
  <si>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</si>
  <si>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</si>
  <si>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</si>
  <si>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</si>
  <si>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</si>
  <si>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</si>
  <si>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</si>
  <si>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</si>
  <si>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</si>
  <si>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</si>
  <si>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</si>
  <si>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</si>
  <si>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</si>
  <si>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</si>
  <si>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</si>
  <si>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v15 - June 2018</t>
  </si>
  <si>
    <t>Hafren Dyfrdwy</t>
  </si>
  <si>
    <t>Llanfyllin</t>
  </si>
  <si>
    <t>Potable water imported from:  Shelton (STWL)</t>
  </si>
  <si>
    <t>None</t>
  </si>
  <si>
    <t>29.7BL</t>
  </si>
  <si>
    <t>Unmeasured water efficiency</t>
  </si>
  <si>
    <t>Measured water efficiency</t>
  </si>
  <si>
    <t>2016/17</t>
  </si>
  <si>
    <t>Enhanced Metering</t>
  </si>
  <si>
    <t>Measured water efficiency, metering savings</t>
  </si>
  <si>
    <t>Uneasured water efficiency, metering savings</t>
  </si>
  <si>
    <t>30.7FP</t>
  </si>
  <si>
    <t>This is a Hafren Dyfyrdwy company wide AIC calculation, and reflects the company wide costs and demand benefits</t>
  </si>
  <si>
    <t>N</t>
  </si>
  <si>
    <t>Liz Franks</t>
  </si>
  <si>
    <t>L Franks</t>
  </si>
  <si>
    <t xml:space="preserve">No drought resilience work was carried out for this WRZ as it is a bulk import see Appendix A9 for more information. </t>
  </si>
  <si>
    <t>N/A</t>
  </si>
  <si>
    <t>List individual measures used in scenario e.g.
(6) No data entered into these cells- N/A for the WRZ</t>
  </si>
  <si>
    <t>No more than 1 in 40 years</t>
  </si>
  <si>
    <t>Active Leakage Control - Supply demand balance scenario</t>
  </si>
  <si>
    <t>ALC1</t>
  </si>
  <si>
    <t>2020/21</t>
  </si>
  <si>
    <t>Active Leakage Control - National Infrustructure commision scenario</t>
  </si>
  <si>
    <t>ALC2</t>
  </si>
  <si>
    <t>Active Leakage Control</t>
  </si>
  <si>
    <t>EM001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</si>
</sst>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\-yy"/>
    <numFmt numFmtId="165" formatCode="0.0"/>
    <numFmt numFmtId="166" formatCode="0.000"/>
    <numFmt numFmtId="167" formatCode="yyyy/yy"/>
    <numFmt numFmtId="168" formatCode="#,##0.0"/>
    <numFmt numFmtId="169" formatCode="[$-809]General"/>
    <numFmt numFmtId="170" formatCode="0.00000"/>
  </numFmts>
  <fonts count="6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 tint="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54" fillId="0" borderId="0"/>
    <xf numFmtId="0" fontId="2" fillId="0" borderId="0"/>
    <xf numFmtId="169" fontId="63" fillId="0" borderId="0"/>
    <xf numFmtId="0" fontId="64" fillId="0" borderId="0"/>
    <xf numFmtId="0" fontId="1" fillId="0" borderId="0"/>
  </cellStyleXfs>
  <cellXfs count="1025">
    <xf numFmtId="0" fontId="0" fillId="0" borderId="0" xfId="0"/>
    <xf numFmtId="0" fontId="2" fillId="0" borderId="0" xfId="1" applyNumberFormat="1" applyProtection="1"/>
    <xf numFmtId="0" fontId="2" fillId="0" borderId="0" xfId="1" applyProtection="1"/>
    <xf numFmtId="0" fontId="2" fillId="0" borderId="2" xfId="1" applyBorder="1" applyProtection="1"/>
    <xf numFmtId="0" fontId="2" fillId="0" borderId="3" xfId="1" applyBorder="1" applyProtection="1"/>
    <xf numFmtId="0" fontId="2" fillId="0" borderId="0" xfId="1" applyBorder="1" applyProtection="1"/>
    <xf numFmtId="0" fontId="2" fillId="0" borderId="5" xfId="1" applyBorder="1" applyProtection="1"/>
    <xf numFmtId="0" fontId="4" fillId="0" borderId="0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8" fillId="2" borderId="4" xfId="1" applyFont="1" applyFill="1" applyBorder="1" applyProtection="1"/>
    <xf numFmtId="0" fontId="8" fillId="2" borderId="0" xfId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left"/>
      <protection locked="0"/>
    </xf>
    <xf numFmtId="0" fontId="10" fillId="0" borderId="0" xfId="1" applyFont="1" applyBorder="1" applyProtection="1"/>
    <xf numFmtId="0" fontId="4" fillId="0" borderId="0" xfId="1" applyFont="1" applyBorder="1" applyProtection="1"/>
    <xf numFmtId="0" fontId="4" fillId="0" borderId="5" xfId="1" applyFont="1" applyBorder="1" applyProtection="1"/>
    <xf numFmtId="0" fontId="10" fillId="0" borderId="0" xfId="1" applyFont="1" applyProtection="1"/>
    <xf numFmtId="1" fontId="9" fillId="0" borderId="6" xfId="1" applyNumberFormat="1" applyFont="1" applyFill="1" applyBorder="1" applyAlignment="1" applyProtection="1">
      <alignment horizontal="left"/>
      <protection locked="0"/>
    </xf>
    <xf numFmtId="0" fontId="8" fillId="0" borderId="4" xfId="1" applyFont="1" applyFill="1" applyBorder="1" applyProtection="1"/>
    <xf numFmtId="0" fontId="11" fillId="0" borderId="0" xfId="1" applyFont="1" applyBorder="1" applyProtection="1"/>
    <xf numFmtId="0" fontId="8" fillId="2" borderId="0" xfId="1" applyFont="1" applyFill="1" applyBorder="1" applyAlignment="1" applyProtection="1">
      <alignment horizontal="right"/>
    </xf>
    <xf numFmtId="164" fontId="9" fillId="0" borderId="6" xfId="1" applyNumberFormat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Protection="1"/>
    <xf numFmtId="14" fontId="9" fillId="0" borderId="6" xfId="1" applyNumberFormat="1" applyFont="1" applyFill="1" applyBorder="1" applyAlignment="1" applyProtection="1">
      <alignment horizontal="left"/>
      <protection locked="0"/>
    </xf>
    <xf numFmtId="2" fontId="9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Protection="1"/>
    <xf numFmtId="0" fontId="9" fillId="0" borderId="0" xfId="1" applyFont="1" applyBorder="1" applyProtection="1"/>
    <xf numFmtId="0" fontId="13" fillId="2" borderId="4" xfId="1" applyFont="1" applyFill="1" applyBorder="1" applyProtection="1"/>
    <xf numFmtId="0" fontId="14" fillId="0" borderId="0" xfId="1" applyFont="1" applyProtection="1"/>
    <xf numFmtId="0" fontId="3" fillId="0" borderId="0" xfId="1" applyFont="1" applyFill="1" applyBorder="1" applyAlignment="1" applyProtection="1">
      <alignment wrapText="1"/>
    </xf>
    <xf numFmtId="0" fontId="4" fillId="0" borderId="2" xfId="1" applyFont="1" applyBorder="1" applyAlignment="1" applyProtection="1">
      <alignment vertical="center"/>
    </xf>
    <xf numFmtId="0" fontId="2" fillId="0" borderId="2" xfId="1" applyFill="1" applyBorder="1" applyProtection="1"/>
    <xf numFmtId="0" fontId="2" fillId="0" borderId="4" xfId="1" applyBorder="1" applyProtection="1"/>
    <xf numFmtId="0" fontId="4" fillId="0" borderId="8" xfId="1" applyFont="1" applyFill="1" applyBorder="1" applyProtection="1"/>
    <xf numFmtId="0" fontId="4" fillId="0" borderId="0" xfId="1" applyFont="1" applyFill="1" applyBorder="1" applyProtection="1"/>
    <xf numFmtId="0" fontId="2" fillId="0" borderId="0" xfId="1" applyFill="1" applyBorder="1" applyProtection="1"/>
    <xf numFmtId="0" fontId="15" fillId="0" borderId="0" xfId="1" applyFont="1" applyFill="1" applyProtection="1"/>
    <xf numFmtId="0" fontId="4" fillId="3" borderId="8" xfId="1" applyFont="1" applyFill="1" applyBorder="1" applyProtection="1"/>
    <xf numFmtId="0" fontId="4" fillId="0" borderId="4" xfId="1" applyFont="1" applyBorder="1" applyProtection="1"/>
    <xf numFmtId="0" fontId="4" fillId="4" borderId="8" xfId="1" applyFont="1" applyFill="1" applyBorder="1" applyProtection="1"/>
    <xf numFmtId="0" fontId="4" fillId="5" borderId="8" xfId="1" applyFont="1" applyFill="1" applyBorder="1" applyProtection="1"/>
    <xf numFmtId="0" fontId="4" fillId="6" borderId="8" xfId="1" applyFont="1" applyFill="1" applyBorder="1" applyProtection="1"/>
    <xf numFmtId="0" fontId="4" fillId="0" borderId="9" xfId="1" applyFont="1" applyFill="1" applyBorder="1" applyProtection="1"/>
    <xf numFmtId="0" fontId="4" fillId="0" borderId="10" xfId="1" applyFont="1" applyFill="1" applyBorder="1" applyProtection="1"/>
    <xf numFmtId="0" fontId="2" fillId="0" borderId="10" xfId="1" applyFill="1" applyBorder="1" applyProtection="1"/>
    <xf numFmtId="0" fontId="2" fillId="0" borderId="11" xfId="1" applyBorder="1" applyProtection="1"/>
    <xf numFmtId="0" fontId="16" fillId="0" borderId="2" xfId="1" applyFont="1" applyBorder="1" applyProtection="1"/>
    <xf numFmtId="0" fontId="7" fillId="0" borderId="2" xfId="1" applyFont="1" applyBorder="1" applyAlignment="1" applyProtection="1">
      <alignment vertical="center"/>
    </xf>
    <xf numFmtId="0" fontId="7" fillId="0" borderId="2" xfId="1" applyFont="1" applyBorder="1"/>
    <xf numFmtId="0" fontId="8" fillId="0" borderId="4" xfId="1" applyFont="1" applyBorder="1" applyProtection="1"/>
    <xf numFmtId="0" fontId="6" fillId="0" borderId="0" xfId="2" applyFont="1" applyBorder="1" applyAlignment="1" applyProtection="1"/>
    <xf numFmtId="0" fontId="4" fillId="2" borderId="0" xfId="1" applyFont="1" applyFill="1" applyBorder="1" applyProtection="1"/>
    <xf numFmtId="0" fontId="5" fillId="0" borderId="0" xfId="2" applyBorder="1" applyAlignment="1" applyProtection="1"/>
    <xf numFmtId="0" fontId="8" fillId="0" borderId="9" xfId="1" applyFont="1" applyBorder="1" applyProtection="1"/>
    <xf numFmtId="0" fontId="8" fillId="0" borderId="10" xfId="1" applyFont="1" applyFill="1" applyBorder="1" applyProtection="1"/>
    <xf numFmtId="0" fontId="4" fillId="2" borderId="10" xfId="1" applyFont="1" applyFill="1" applyBorder="1" applyProtection="1"/>
    <xf numFmtId="0" fontId="4" fillId="0" borderId="10" xfId="1" applyFont="1" applyBorder="1" applyProtection="1"/>
    <xf numFmtId="0" fontId="2" fillId="0" borderId="10" xfId="1" applyBorder="1" applyProtection="1"/>
    <xf numFmtId="0" fontId="6" fillId="0" borderId="10" xfId="2" applyFont="1" applyBorder="1" applyAlignment="1" applyProtection="1"/>
    <xf numFmtId="0" fontId="4" fillId="0" borderId="11" xfId="1" applyFont="1" applyBorder="1" applyProtection="1"/>
    <xf numFmtId="0" fontId="8" fillId="0" borderId="0" xfId="1" applyFont="1" applyBorder="1" applyProtection="1"/>
    <xf numFmtId="0" fontId="2" fillId="0" borderId="12" xfId="1" applyBorder="1" applyProtection="1"/>
    <xf numFmtId="0" fontId="2" fillId="0" borderId="12" xfId="1" applyBorder="1" applyAlignment="1" applyProtection="1">
      <alignment horizontal="center"/>
    </xf>
    <xf numFmtId="0" fontId="17" fillId="0" borderId="13" xfId="1" applyFont="1" applyFill="1" applyBorder="1" applyProtection="1"/>
    <xf numFmtId="0" fontId="2" fillId="0" borderId="13" xfId="1" applyFill="1" applyBorder="1" applyProtection="1"/>
    <xf numFmtId="0" fontId="2" fillId="0" borderId="13" xfId="1" applyFill="1" applyBorder="1" applyAlignment="1" applyProtection="1">
      <alignment horizontal="center"/>
    </xf>
    <xf numFmtId="0" fontId="18" fillId="0" borderId="13" xfId="1" applyFont="1" applyFill="1" applyBorder="1" applyAlignment="1" applyProtection="1">
      <alignment horizontal="left"/>
    </xf>
    <xf numFmtId="0" fontId="19" fillId="0" borderId="12" xfId="1" applyFont="1" applyFill="1" applyBorder="1" applyAlignment="1" applyProtection="1">
      <alignment horizontal="center"/>
      <protection hidden="1"/>
    </xf>
    <xf numFmtId="0" fontId="19" fillId="0" borderId="12" xfId="1" applyFont="1" applyFill="1" applyBorder="1" applyAlignment="1" applyProtection="1">
      <alignment horizontal="left"/>
      <protection hidden="1"/>
    </xf>
    <xf numFmtId="0" fontId="19" fillId="0" borderId="14" xfId="1" applyFont="1" applyFill="1" applyBorder="1" applyAlignment="1" applyProtection="1">
      <alignment horizontal="center"/>
      <protection hidden="1"/>
    </xf>
    <xf numFmtId="1" fontId="19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NumberFormat="1" applyFont="1" applyFill="1" applyBorder="1" applyAlignment="1" applyProtection="1">
      <alignment horizontal="center" wrapText="1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19" fillId="0" borderId="12" xfId="1" applyFont="1" applyFill="1" applyBorder="1" applyAlignment="1" applyProtection="1">
      <protection hidden="1"/>
    </xf>
    <xf numFmtId="0" fontId="20" fillId="0" borderId="15" xfId="1" applyFont="1" applyFill="1" applyBorder="1" applyAlignment="1" applyProtection="1">
      <alignment horizontal="center"/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21" fillId="0" borderId="12" xfId="1" applyFont="1" applyFill="1" applyBorder="1" applyAlignment="1" applyProtection="1">
      <alignment horizontal="center"/>
      <protection hidden="1"/>
    </xf>
    <xf numFmtId="0" fontId="21" fillId="0" borderId="12" xfId="1" applyFont="1" applyFill="1" applyBorder="1" applyProtection="1">
      <protection hidden="1"/>
    </xf>
    <xf numFmtId="2" fontId="21" fillId="0" borderId="12" xfId="1" applyNumberFormat="1" applyFont="1" applyFill="1" applyBorder="1" applyAlignment="1" applyProtection="1">
      <alignment vertical="center"/>
      <protection hidden="1"/>
    </xf>
    <xf numFmtId="0" fontId="19" fillId="0" borderId="12" xfId="1" applyFont="1" applyFill="1" applyBorder="1" applyAlignment="1" applyProtection="1">
      <alignment vertical="center"/>
      <protection hidden="1"/>
    </xf>
    <xf numFmtId="0" fontId="22" fillId="0" borderId="12" xfId="1" applyFont="1" applyFill="1" applyBorder="1" applyProtection="1">
      <protection hidden="1"/>
    </xf>
    <xf numFmtId="0" fontId="21" fillId="0" borderId="12" xfId="1" applyFont="1" applyFill="1" applyBorder="1" applyAlignment="1" applyProtection="1">
      <alignment horizontal="left"/>
      <protection hidden="1"/>
    </xf>
    <xf numFmtId="2" fontId="21" fillId="0" borderId="12" xfId="1" applyNumberFormat="1" applyFont="1" applyFill="1" applyBorder="1" applyAlignment="1" applyProtection="1">
      <alignment vertical="center" wrapText="1"/>
      <protection hidden="1"/>
    </xf>
    <xf numFmtId="0" fontId="21" fillId="0" borderId="16" xfId="1" applyFont="1" applyFill="1" applyBorder="1" applyProtection="1">
      <protection hidden="1"/>
    </xf>
    <xf numFmtId="0" fontId="21" fillId="0" borderId="16" xfId="1" applyFont="1" applyFill="1" applyBorder="1" applyAlignment="1" applyProtection="1">
      <alignment horizontal="center"/>
      <protection hidden="1"/>
    </xf>
    <xf numFmtId="0" fontId="8" fillId="0" borderId="12" xfId="1" applyFont="1" applyBorder="1" applyProtection="1"/>
    <xf numFmtId="0" fontId="23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1" fontId="25" fillId="0" borderId="12" xfId="1" applyNumberFormat="1" applyFont="1" applyBorder="1" applyAlignment="1" applyProtection="1">
      <alignment horizontal="center" textRotation="90"/>
    </xf>
    <xf numFmtId="0" fontId="24" fillId="0" borderId="12" xfId="1" applyFont="1" applyFill="1" applyBorder="1" applyAlignment="1" applyProtection="1">
      <alignment textRotation="90"/>
    </xf>
    <xf numFmtId="0" fontId="26" fillId="0" borderId="12" xfId="1" applyFont="1" applyBorder="1" applyAlignment="1" applyProtection="1"/>
    <xf numFmtId="0" fontId="9" fillId="0" borderId="12" xfId="1" applyFont="1" applyBorder="1" applyAlignment="1" applyProtection="1">
      <alignment horizontal="right"/>
    </xf>
    <xf numFmtId="2" fontId="9" fillId="0" borderId="12" xfId="1" applyNumberFormat="1" applyFont="1" applyBorder="1" applyAlignment="1" applyProtection="1">
      <alignment horizontal="center"/>
    </xf>
    <xf numFmtId="0" fontId="9" fillId="0" borderId="12" xfId="1" applyFont="1" applyFill="1" applyBorder="1" applyAlignment="1" applyProtection="1"/>
    <xf numFmtId="0" fontId="12" fillId="2" borderId="0" xfId="1" applyFont="1" applyFill="1" applyBorder="1" applyProtection="1"/>
    <xf numFmtId="0" fontId="12" fillId="2" borderId="0" xfId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wrapText="1"/>
    </xf>
    <xf numFmtId="0" fontId="27" fillId="2" borderId="0" xfId="1" applyFont="1" applyFill="1" applyBorder="1" applyAlignment="1" applyProtection="1">
      <alignment horizontal="center" vertical="center"/>
    </xf>
    <xf numFmtId="0" fontId="2" fillId="0" borderId="12" xfId="1" applyFill="1" applyBorder="1" applyProtection="1"/>
    <xf numFmtId="0" fontId="2" fillId="0" borderId="12" xfId="1" applyFill="1" applyBorder="1" applyAlignment="1" applyProtection="1">
      <alignment horizontal="center"/>
    </xf>
    <xf numFmtId="0" fontId="2" fillId="0" borderId="13" xfId="1" applyBorder="1" applyProtection="1"/>
    <xf numFmtId="0" fontId="2" fillId="0" borderId="13" xfId="1" applyBorder="1" applyAlignment="1" applyProtection="1">
      <alignment horizontal="center"/>
    </xf>
    <xf numFmtId="0" fontId="28" fillId="0" borderId="12" xfId="1" applyFont="1" applyBorder="1" applyAlignment="1" applyProtection="1">
      <alignment textRotation="90"/>
    </xf>
    <xf numFmtId="0" fontId="25" fillId="0" borderId="12" xfId="1" applyFont="1" applyBorder="1" applyAlignment="1" applyProtection="1">
      <alignment textRotation="90"/>
    </xf>
    <xf numFmtId="0" fontId="25" fillId="0" borderId="12" xfId="1" applyFont="1" applyFill="1" applyBorder="1" applyAlignment="1" applyProtection="1">
      <alignment textRotation="90"/>
    </xf>
    <xf numFmtId="0" fontId="9" fillId="0" borderId="14" xfId="1" applyFont="1" applyBorder="1" applyAlignment="1" applyProtection="1"/>
    <xf numFmtId="0" fontId="2" fillId="0" borderId="14" xfId="1" applyBorder="1" applyProtection="1"/>
    <xf numFmtId="0" fontId="2" fillId="0" borderId="17" xfId="1" applyBorder="1" applyAlignment="1" applyProtection="1">
      <alignment horizontal="center"/>
    </xf>
    <xf numFmtId="0" fontId="2" fillId="0" borderId="15" xfId="1" applyBorder="1" applyProtection="1"/>
    <xf numFmtId="0" fontId="2" fillId="0" borderId="15" xfId="1" applyBorder="1" applyAlignment="1" applyProtection="1">
      <alignment horizontal="center"/>
    </xf>
    <xf numFmtId="0" fontId="27" fillId="2" borderId="18" xfId="1" applyFont="1" applyFill="1" applyBorder="1" applyProtection="1"/>
    <xf numFmtId="0" fontId="27" fillId="2" borderId="19" xfId="1" applyFont="1" applyFill="1" applyBorder="1" applyAlignment="1" applyProtection="1">
      <alignment horizontal="center"/>
    </xf>
    <xf numFmtId="0" fontId="2" fillId="2" borderId="19" xfId="1" applyFill="1" applyBorder="1" applyAlignment="1" applyProtection="1">
      <alignment horizontal="center"/>
    </xf>
    <xf numFmtId="0" fontId="2" fillId="2" borderId="20" xfId="1" applyFill="1" applyBorder="1" applyAlignment="1" applyProtection="1">
      <alignment horizontal="center"/>
    </xf>
    <xf numFmtId="0" fontId="2" fillId="2" borderId="23" xfId="1" applyFill="1" applyBorder="1" applyAlignment="1" applyProtection="1">
      <alignment horizontal="center"/>
    </xf>
    <xf numFmtId="0" fontId="2" fillId="0" borderId="24" xfId="1" applyBorder="1" applyAlignment="1" applyProtection="1">
      <alignment horizontal="center"/>
    </xf>
    <xf numFmtId="0" fontId="27" fillId="2" borderId="25" xfId="1" applyFont="1" applyFill="1" applyBorder="1" applyProtection="1"/>
    <xf numFmtId="0" fontId="27" fillId="2" borderId="0" xfId="1" applyFont="1" applyFill="1" applyBorder="1" applyAlignment="1" applyProtection="1">
      <alignment horizontal="center"/>
    </xf>
    <xf numFmtId="0" fontId="2" fillId="2" borderId="0" xfId="1" applyFill="1" applyBorder="1" applyAlignment="1" applyProtection="1">
      <alignment horizontal="center"/>
    </xf>
    <xf numFmtId="0" fontId="2" fillId="2" borderId="12" xfId="1" applyFill="1" applyBorder="1" applyAlignment="1" applyProtection="1">
      <alignment horizontal="center"/>
    </xf>
    <xf numFmtId="0" fontId="2" fillId="2" borderId="28" xfId="1" applyFill="1" applyBorder="1" applyAlignment="1" applyProtection="1">
      <alignment horizontal="center"/>
    </xf>
    <xf numFmtId="1" fontId="27" fillId="2" borderId="0" xfId="1" applyNumberFormat="1" applyFont="1" applyFill="1" applyBorder="1" applyAlignment="1" applyProtection="1">
      <alignment horizontal="center"/>
    </xf>
    <xf numFmtId="2" fontId="12" fillId="2" borderId="26" xfId="1" applyNumberFormat="1" applyFont="1" applyFill="1" applyBorder="1" applyAlignment="1" applyProtection="1">
      <alignment horizontal="left"/>
    </xf>
    <xf numFmtId="0" fontId="12" fillId="2" borderId="0" xfId="1" applyFont="1" applyFill="1" applyBorder="1" applyAlignment="1" applyProtection="1">
      <alignment horizontal="left"/>
    </xf>
    <xf numFmtId="0" fontId="2" fillId="2" borderId="24" xfId="1" applyFill="1" applyBorder="1" applyAlignment="1" applyProtection="1">
      <alignment horizontal="center"/>
    </xf>
    <xf numFmtId="0" fontId="27" fillId="2" borderId="29" xfId="1" applyFont="1" applyFill="1" applyBorder="1" applyProtection="1"/>
    <xf numFmtId="0" fontId="27" fillId="2" borderId="7" xfId="1" applyFont="1" applyFill="1" applyBorder="1" applyAlignment="1" applyProtection="1">
      <alignment horizontal="center"/>
    </xf>
    <xf numFmtId="0" fontId="2" fillId="2" borderId="7" xfId="1" applyFill="1" applyBorder="1" applyAlignment="1" applyProtection="1">
      <alignment horizontal="center"/>
    </xf>
    <xf numFmtId="0" fontId="2" fillId="2" borderId="30" xfId="1" applyFill="1" applyBorder="1" applyAlignment="1" applyProtection="1">
      <alignment horizontal="center"/>
    </xf>
    <xf numFmtId="0" fontId="2" fillId="2" borderId="31" xfId="1" applyFill="1" applyBorder="1" applyAlignment="1" applyProtection="1">
      <alignment horizontal="center"/>
    </xf>
    <xf numFmtId="0" fontId="2" fillId="2" borderId="32" xfId="1" applyFill="1" applyBorder="1" applyAlignment="1" applyProtection="1">
      <alignment horizontal="center"/>
    </xf>
    <xf numFmtId="0" fontId="2" fillId="2" borderId="33" xfId="1" applyFill="1" applyBorder="1" applyAlignment="1" applyProtection="1">
      <alignment horizontal="center"/>
    </xf>
    <xf numFmtId="0" fontId="30" fillId="2" borderId="0" xfId="1" applyFont="1" applyFill="1" applyBorder="1" applyAlignment="1" applyProtection="1">
      <alignment vertical="center"/>
      <protection locked="0"/>
    </xf>
    <xf numFmtId="0" fontId="17" fillId="2" borderId="13" xfId="1" applyFont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7" fillId="0" borderId="13" xfId="1" applyFont="1" applyBorder="1" applyAlignment="1" applyProtection="1">
      <alignment horizontal="left" vertical="center"/>
      <protection locked="0"/>
    </xf>
    <xf numFmtId="0" fontId="2" fillId="2" borderId="12" xfId="1" applyFill="1" applyBorder="1" applyAlignment="1" applyProtection="1">
      <alignment vertical="center"/>
      <protection locked="0"/>
    </xf>
    <xf numFmtId="0" fontId="32" fillId="0" borderId="13" xfId="1" applyFont="1" applyBorder="1" applyAlignment="1" applyProtection="1">
      <alignment horizontal="left" vertical="center"/>
      <protection locked="0"/>
    </xf>
    <xf numFmtId="0" fontId="17" fillId="0" borderId="13" xfId="1" applyFont="1" applyBorder="1" applyAlignment="1" applyProtection="1">
      <alignment horizontal="left" vertical="center" wrapText="1"/>
      <protection locked="0"/>
    </xf>
    <xf numFmtId="0" fontId="2" fillId="2" borderId="0" xfId="1" applyFill="1" applyBorder="1" applyAlignment="1" applyProtection="1">
      <alignment vertical="center"/>
      <protection locked="0"/>
    </xf>
    <xf numFmtId="0" fontId="30" fillId="2" borderId="0" xfId="1" applyFont="1" applyFill="1" applyBorder="1" applyAlignment="1" applyProtection="1">
      <alignment vertical="center" wrapText="1"/>
      <protection locked="0"/>
    </xf>
    <xf numFmtId="0" fontId="8" fillId="0" borderId="34" xfId="1" applyFont="1" applyBorder="1" applyAlignment="1" applyProtection="1">
      <alignment horizontal="center" vertical="center" wrapText="1"/>
      <protection locked="0"/>
    </xf>
    <xf numFmtId="0" fontId="33" fillId="2" borderId="0" xfId="1" applyFont="1" applyFill="1" applyBorder="1" applyAlignment="1" applyProtection="1">
      <alignment wrapText="1"/>
      <protection locked="0"/>
    </xf>
    <xf numFmtId="1" fontId="34" fillId="2" borderId="0" xfId="1" applyNumberFormat="1" applyFont="1" applyFill="1" applyBorder="1" applyAlignment="1" applyProtection="1">
      <alignment wrapText="1"/>
    </xf>
    <xf numFmtId="0" fontId="2" fillId="2" borderId="0" xfId="1" applyFill="1" applyAlignment="1" applyProtection="1">
      <alignment wrapText="1"/>
      <protection locked="0"/>
    </xf>
    <xf numFmtId="165" fontId="34" fillId="2" borderId="0" xfId="1" applyNumberFormat="1" applyFont="1" applyFill="1" applyBorder="1" applyProtection="1">
      <protection locked="0"/>
    </xf>
    <xf numFmtId="1" fontId="34" fillId="2" borderId="0" xfId="1" applyNumberFormat="1" applyFont="1" applyFill="1" applyBorder="1" applyAlignment="1" applyProtection="1">
      <alignment wrapText="1"/>
      <protection locked="0"/>
    </xf>
    <xf numFmtId="0" fontId="9" fillId="2" borderId="0" xfId="1" applyFont="1" applyFill="1" applyBorder="1" applyProtection="1">
      <protection locked="0"/>
    </xf>
    <xf numFmtId="0" fontId="34" fillId="2" borderId="0" xfId="1" applyFont="1" applyFill="1" applyBorder="1" applyProtection="1">
      <protection locked="0"/>
    </xf>
    <xf numFmtId="2" fontId="34" fillId="2" borderId="0" xfId="1" applyNumberFormat="1" applyFont="1" applyFill="1" applyBorder="1" applyProtection="1">
      <protection locked="0"/>
    </xf>
    <xf numFmtId="165" fontId="9" fillId="2" borderId="0" xfId="1" applyNumberFormat="1" applyFont="1" applyFill="1" applyBorder="1" applyProtection="1">
      <protection locked="0"/>
    </xf>
    <xf numFmtId="1" fontId="9" fillId="2" borderId="0" xfId="1" applyNumberFormat="1" applyFont="1" applyFill="1" applyBorder="1" applyProtection="1">
      <protection locked="0"/>
    </xf>
    <xf numFmtId="0" fontId="9" fillId="2" borderId="0" xfId="1" applyFont="1" applyFill="1" applyBorder="1" applyAlignment="1" applyProtection="1">
      <alignment wrapText="1"/>
      <protection locked="0"/>
    </xf>
    <xf numFmtId="0" fontId="25" fillId="2" borderId="18" xfId="1" applyFont="1" applyFill="1" applyBorder="1" applyAlignment="1" applyProtection="1">
      <alignment vertical="center"/>
      <protection locked="0"/>
    </xf>
    <xf numFmtId="0" fontId="25" fillId="2" borderId="19" xfId="1" applyFont="1" applyFill="1" applyBorder="1" applyAlignment="1" applyProtection="1">
      <alignment vertical="center"/>
      <protection locked="0"/>
    </xf>
    <xf numFmtId="2" fontId="9" fillId="2" borderId="37" xfId="1" applyNumberFormat="1" applyFont="1" applyFill="1" applyBorder="1" applyAlignment="1" applyProtection="1">
      <alignment horizontal="left" vertical="center"/>
      <protection locked="0"/>
    </xf>
    <xf numFmtId="0" fontId="9" fillId="2" borderId="0" xfId="1" applyFont="1" applyFill="1" applyBorder="1" applyAlignment="1" applyProtection="1">
      <alignment vertical="center" wrapText="1"/>
      <protection locked="0"/>
    </xf>
    <xf numFmtId="0" fontId="25" fillId="2" borderId="25" xfId="1" applyFont="1" applyFill="1" applyBorder="1" applyAlignment="1" applyProtection="1">
      <alignment vertical="center"/>
      <protection locked="0"/>
    </xf>
    <xf numFmtId="0" fontId="25" fillId="2" borderId="0" xfId="1" applyFont="1" applyFill="1" applyBorder="1" applyAlignment="1" applyProtection="1">
      <alignment vertical="center"/>
      <protection locked="0"/>
    </xf>
    <xf numFmtId="2" fontId="9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Protection="1">
      <protection locked="0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1" fontId="9" fillId="2" borderId="38" xfId="1" applyNumberFormat="1" applyFont="1" applyFill="1" applyBorder="1" applyAlignment="1" applyProtection="1">
      <alignment horizontal="left" vertical="center"/>
      <protection locked="0"/>
    </xf>
    <xf numFmtId="0" fontId="27" fillId="2" borderId="0" xfId="1" applyFont="1" applyFill="1" applyBorder="1" applyAlignment="1" applyProtection="1">
      <alignment horizontal="left"/>
      <protection locked="0"/>
    </xf>
    <xf numFmtId="0" fontId="9" fillId="2" borderId="0" xfId="1" applyFont="1" applyFill="1" applyBorder="1" applyAlignment="1" applyProtection="1">
      <alignment horizontal="left" vertical="center" wrapText="1"/>
      <protection locked="0"/>
    </xf>
    <xf numFmtId="0" fontId="25" fillId="2" borderId="29" xfId="1" applyFont="1" applyFill="1" applyBorder="1" applyAlignment="1" applyProtection="1">
      <alignment vertical="center"/>
      <protection locked="0"/>
    </xf>
    <xf numFmtId="0" fontId="25" fillId="2" borderId="7" xfId="1" applyFont="1" applyFill="1" applyBorder="1" applyAlignment="1" applyProtection="1">
      <alignment vertical="center"/>
      <protection locked="0"/>
    </xf>
    <xf numFmtId="2" fontId="9" fillId="2" borderId="39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wrapText="1"/>
      <protection locked="0"/>
    </xf>
    <xf numFmtId="0" fontId="30" fillId="2" borderId="0" xfId="1" applyFont="1" applyFill="1" applyBorder="1" applyProtection="1">
      <protection locked="0"/>
    </xf>
    <xf numFmtId="0" fontId="2" fillId="2" borderId="0" xfId="1" applyFill="1" applyBorder="1" applyProtection="1">
      <protection locked="0"/>
    </xf>
    <xf numFmtId="0" fontId="12" fillId="2" borderId="0" xfId="1" applyFont="1" applyFill="1" applyBorder="1" applyProtection="1">
      <protection locked="0"/>
    </xf>
    <xf numFmtId="0" fontId="2" fillId="2" borderId="0" xfId="1" applyFill="1" applyBorder="1" applyAlignment="1" applyProtection="1">
      <alignment wrapText="1"/>
      <protection locked="0"/>
    </xf>
    <xf numFmtId="0" fontId="17" fillId="2" borderId="0" xfId="1" applyFont="1" applyFill="1" applyBorder="1" applyProtection="1">
      <protection locked="0"/>
    </xf>
    <xf numFmtId="0" fontId="16" fillId="2" borderId="0" xfId="1" applyFont="1" applyFill="1" applyBorder="1" applyProtection="1">
      <protection locked="0"/>
    </xf>
    <xf numFmtId="0" fontId="25" fillId="2" borderId="0" xfId="1" applyNumberFormat="1" applyFont="1" applyFill="1" applyBorder="1" applyAlignment="1" applyProtection="1">
      <alignment vertical="center"/>
      <protection locked="0"/>
    </xf>
    <xf numFmtId="0" fontId="17" fillId="2" borderId="17" xfId="1" applyFont="1" applyFill="1" applyBorder="1" applyAlignment="1" applyProtection="1">
      <alignment vertical="center"/>
      <protection locked="0"/>
    </xf>
    <xf numFmtId="0" fontId="17" fillId="2" borderId="0" xfId="1" applyFont="1" applyFill="1" applyBorder="1" applyAlignment="1" applyProtection="1">
      <alignment vertical="center"/>
      <protection locked="0"/>
    </xf>
    <xf numFmtId="49" fontId="31" fillId="2" borderId="0" xfId="1" applyNumberFormat="1" applyFont="1" applyFill="1" applyAlignment="1" applyProtection="1">
      <alignment vertical="center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vertical="center"/>
      <protection locked="0"/>
    </xf>
    <xf numFmtId="0" fontId="12" fillId="2" borderId="10" xfId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36" fillId="2" borderId="0" xfId="1" applyFont="1" applyFill="1" applyBorder="1" applyAlignment="1" applyProtection="1">
      <alignment horizontal="center" vertical="center"/>
      <protection locked="0"/>
    </xf>
    <xf numFmtId="0" fontId="8" fillId="0" borderId="40" xfId="1" applyFont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/>
      <protection locked="0"/>
    </xf>
    <xf numFmtId="2" fontId="34" fillId="2" borderId="0" xfId="1" applyNumberFormat="1" applyFont="1" applyFill="1" applyBorder="1" applyProtection="1"/>
    <xf numFmtId="0" fontId="34" fillId="2" borderId="0" xfId="1" applyFont="1" applyFill="1" applyBorder="1" applyProtection="1"/>
    <xf numFmtId="0" fontId="2" fillId="2" borderId="0" xfId="1" applyFill="1" applyProtection="1">
      <protection locked="0"/>
    </xf>
    <xf numFmtId="49" fontId="34" fillId="2" borderId="0" xfId="1" applyNumberFormat="1" applyFont="1" applyFill="1" applyBorder="1" applyProtection="1">
      <protection locked="0"/>
    </xf>
    <xf numFmtId="49" fontId="34" fillId="2" borderId="0" xfId="1" applyNumberFormat="1" applyFont="1" applyFill="1" applyBorder="1" applyProtection="1"/>
    <xf numFmtId="0" fontId="9" fillId="2" borderId="39" xfId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12" fillId="2" borderId="0" xfId="1" applyFont="1" applyFill="1" applyProtection="1">
      <protection locked="0"/>
    </xf>
    <xf numFmtId="49" fontId="16" fillId="2" borderId="0" xfId="1" applyNumberFormat="1" applyFont="1" applyFill="1" applyAlignment="1" applyProtection="1">
      <protection locked="0"/>
    </xf>
    <xf numFmtId="2" fontId="16" fillId="0" borderId="0" xfId="1" applyNumberFormat="1" applyFont="1" applyFill="1" applyBorder="1" applyAlignment="1" applyProtection="1">
      <alignment horizontal="center"/>
      <protection locked="0"/>
    </xf>
    <xf numFmtId="2" fontId="12" fillId="2" borderId="0" xfId="1" applyNumberFormat="1" applyFont="1" applyFill="1" applyProtection="1">
      <protection locked="0"/>
    </xf>
    <xf numFmtId="9" fontId="20" fillId="0" borderId="0" xfId="8" applyFont="1" applyFill="1" applyBorder="1" applyAlignment="1" applyProtection="1">
      <alignment horizontal="center"/>
      <protection locked="0"/>
    </xf>
    <xf numFmtId="166" fontId="20" fillId="0" borderId="0" xfId="1" applyNumberFormat="1" applyFont="1" applyFill="1" applyBorder="1" applyAlignment="1" applyProtection="1">
      <alignment horizontal="center"/>
      <protection locked="0"/>
    </xf>
    <xf numFmtId="49" fontId="12" fillId="2" borderId="0" xfId="1" applyNumberFormat="1" applyFont="1" applyFill="1" applyBorder="1" applyAlignment="1" applyProtection="1">
      <protection locked="0"/>
    </xf>
    <xf numFmtId="0" fontId="29" fillId="2" borderId="0" xfId="1" applyFont="1" applyFill="1" applyProtection="1">
      <protection locked="0"/>
    </xf>
    <xf numFmtId="0" fontId="9" fillId="2" borderId="39" xfId="1" applyFont="1" applyFill="1" applyBorder="1" applyAlignment="1" applyProtection="1">
      <alignment vertical="center"/>
      <protection locked="0"/>
    </xf>
    <xf numFmtId="0" fontId="12" fillId="2" borderId="0" xfId="1" applyFont="1" applyFill="1" applyAlignment="1" applyProtection="1">
      <protection locked="0"/>
    </xf>
    <xf numFmtId="0" fontId="17" fillId="2" borderId="0" xfId="1" applyFont="1" applyFill="1" applyBorder="1" applyAlignment="1" applyProtection="1">
      <alignment vertical="center" wrapText="1"/>
      <protection locked="0"/>
    </xf>
    <xf numFmtId="49" fontId="12" fillId="2" borderId="0" xfId="1" applyNumberFormat="1" applyFont="1" applyFill="1" applyAlignment="1" applyProtection="1">
      <alignment horizontal="center" vertical="center"/>
      <protection locked="0"/>
    </xf>
    <xf numFmtId="166" fontId="12" fillId="2" borderId="0" xfId="1" applyNumberFormat="1" applyFont="1" applyFill="1" applyBorder="1" applyAlignment="1" applyProtection="1">
      <alignment vertical="center"/>
      <protection locked="0"/>
    </xf>
    <xf numFmtId="0" fontId="2" fillId="2" borderId="0" xfId="1" applyFill="1" applyAlignment="1">
      <alignment vertical="center"/>
    </xf>
    <xf numFmtId="1" fontId="8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30" fillId="2" borderId="0" xfId="1" applyNumberFormat="1" applyFont="1" applyFill="1" applyBorder="1" applyProtection="1">
      <protection locked="0"/>
    </xf>
    <xf numFmtId="49" fontId="30" fillId="2" borderId="0" xfId="1" applyNumberFormat="1" applyFont="1" applyFill="1" applyBorder="1" applyProtection="1">
      <protection locked="0"/>
    </xf>
    <xf numFmtId="1" fontId="30" fillId="2" borderId="0" xfId="1" applyNumberFormat="1" applyFont="1" applyFill="1" applyBorder="1" applyProtection="1">
      <protection locked="0"/>
    </xf>
    <xf numFmtId="0" fontId="38" fillId="2" borderId="0" xfId="1" applyFont="1" applyFill="1" applyBorder="1" applyAlignment="1" applyProtection="1">
      <alignment horizontal="center"/>
    </xf>
    <xf numFmtId="1" fontId="33" fillId="2" borderId="0" xfId="1" applyNumberFormat="1" applyFont="1" applyFill="1" applyBorder="1" applyAlignment="1" applyProtection="1">
      <alignment horizontal="center"/>
    </xf>
    <xf numFmtId="165" fontId="34" fillId="2" borderId="0" xfId="1" applyNumberFormat="1" applyFont="1" applyFill="1" applyBorder="1"/>
    <xf numFmtId="0" fontId="30" fillId="2" borderId="0" xfId="1" applyFont="1" applyFill="1"/>
    <xf numFmtId="0" fontId="2" fillId="2" borderId="0" xfId="1" applyFill="1"/>
    <xf numFmtId="0" fontId="2" fillId="2" borderId="0" xfId="1" applyFill="1" applyAlignment="1">
      <alignment wrapText="1"/>
    </xf>
    <xf numFmtId="49" fontId="2" fillId="2" borderId="0" xfId="1" applyNumberFormat="1" applyFill="1"/>
    <xf numFmtId="0" fontId="30" fillId="2" borderId="0" xfId="1" applyFont="1" applyFill="1" applyBorder="1"/>
    <xf numFmtId="0" fontId="2" fillId="2" borderId="0" xfId="1" applyFill="1" applyBorder="1"/>
    <xf numFmtId="0" fontId="39" fillId="2" borderId="0" xfId="1" applyFont="1" applyFill="1"/>
    <xf numFmtId="49" fontId="12" fillId="2" borderId="0" xfId="1" applyNumberFormat="1" applyFont="1" applyFill="1" applyAlignment="1" applyProtection="1">
      <protection locked="0"/>
    </xf>
    <xf numFmtId="0" fontId="2" fillId="2" borderId="14" xfId="1" applyFill="1" applyBorder="1" applyProtection="1"/>
    <xf numFmtId="0" fontId="17" fillId="2" borderId="0" xfId="1" applyFont="1" applyFill="1" applyBorder="1" applyProtection="1"/>
    <xf numFmtId="0" fontId="4" fillId="2" borderId="0" xfId="1" applyFont="1" applyFill="1" applyBorder="1" applyAlignment="1" applyProtection="1">
      <alignment wrapText="1"/>
    </xf>
    <xf numFmtId="1" fontId="2" fillId="2" borderId="0" xfId="1" applyNumberFormat="1" applyFill="1" applyBorder="1" applyAlignment="1" applyProtection="1">
      <alignment horizontal="center"/>
    </xf>
    <xf numFmtId="0" fontId="2" fillId="2" borderId="0" xfId="1" applyFill="1" applyBorder="1" applyAlignment="1" applyProtection="1">
      <alignment horizontal="center" vertical="center"/>
    </xf>
    <xf numFmtId="0" fontId="36" fillId="0" borderId="24" xfId="1" applyFont="1" applyFill="1" applyBorder="1" applyProtection="1"/>
    <xf numFmtId="0" fontId="2" fillId="2" borderId="12" xfId="1" applyFill="1" applyBorder="1" applyProtection="1"/>
    <xf numFmtId="0" fontId="2" fillId="2" borderId="0" xfId="1" applyFill="1" applyProtection="1"/>
    <xf numFmtId="0" fontId="20" fillId="2" borderId="0" xfId="1" applyFont="1" applyFill="1" applyBorder="1" applyProtection="1"/>
    <xf numFmtId="0" fontId="29" fillId="2" borderId="0" xfId="1" applyFont="1" applyFill="1" applyBorder="1" applyAlignment="1" applyProtection="1">
      <alignment horizontal="left" vertical="center" wrapText="1"/>
      <protection locked="0"/>
    </xf>
    <xf numFmtId="0" fontId="8" fillId="2" borderId="0" xfId="1" applyFont="1" applyFill="1" applyBorder="1" applyAlignment="1" applyProtection="1">
      <alignment vertical="center"/>
    </xf>
    <xf numFmtId="0" fontId="27" fillId="2" borderId="0" xfId="1" applyFont="1" applyFill="1" applyProtection="1">
      <protection locked="0"/>
    </xf>
    <xf numFmtId="0" fontId="27" fillId="6" borderId="57" xfId="1" applyFont="1" applyFill="1" applyBorder="1" applyAlignment="1" applyProtection="1">
      <alignment horizontal="center" vertical="center"/>
      <protection locked="0"/>
    </xf>
    <xf numFmtId="1" fontId="27" fillId="6" borderId="39" xfId="1" applyNumberFormat="1" applyFont="1" applyFill="1" applyBorder="1" applyAlignment="1" applyProtection="1">
      <alignment horizontal="center" vertical="center"/>
      <protection locked="0"/>
    </xf>
    <xf numFmtId="0" fontId="27" fillId="6" borderId="39" xfId="1" applyFont="1" applyFill="1" applyBorder="1" applyAlignment="1" applyProtection="1">
      <alignment horizontal="center" vertical="center" wrapText="1"/>
    </xf>
    <xf numFmtId="0" fontId="27" fillId="2" borderId="0" xfId="1" applyFont="1" applyFill="1" applyBorder="1" applyProtection="1"/>
    <xf numFmtId="0" fontId="12" fillId="6" borderId="57" xfId="1" applyFont="1" applyFill="1" applyBorder="1" applyAlignment="1" applyProtection="1">
      <alignment horizontal="center" vertical="center" wrapText="1"/>
    </xf>
    <xf numFmtId="1" fontId="27" fillId="6" borderId="39" xfId="1" applyNumberFormat="1" applyFont="1" applyFill="1" applyBorder="1" applyAlignment="1" applyProtection="1">
      <alignment horizontal="center" wrapText="1"/>
    </xf>
    <xf numFmtId="0" fontId="12" fillId="6" borderId="39" xfId="1" applyFont="1" applyFill="1" applyBorder="1" applyAlignment="1" applyProtection="1">
      <alignment horizontal="center" vertical="center" wrapText="1"/>
    </xf>
    <xf numFmtId="0" fontId="43" fillId="0" borderId="57" xfId="1" applyFont="1" applyFill="1" applyBorder="1" applyAlignment="1" applyProtection="1">
      <alignment horizontal="center" vertical="center" wrapText="1"/>
    </xf>
    <xf numFmtId="0" fontId="12" fillId="2" borderId="39" xfId="1" applyFont="1" applyFill="1" applyBorder="1" applyAlignment="1" applyProtection="1">
      <alignment vertical="center"/>
      <protection locked="0"/>
    </xf>
    <xf numFmtId="0" fontId="12" fillId="0" borderId="39" xfId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0" fontId="2" fillId="2" borderId="0" xfId="1" applyFill="1" applyBorder="1" applyProtection="1"/>
    <xf numFmtId="0" fontId="12" fillId="6" borderId="6" xfId="1" applyFont="1" applyFill="1" applyBorder="1" applyAlignment="1" applyProtection="1">
      <alignment horizontal="center" vertical="center" wrapText="1"/>
    </xf>
    <xf numFmtId="1" fontId="20" fillId="6" borderId="6" xfId="1" applyNumberFormat="1" applyFont="1" applyFill="1" applyBorder="1" applyAlignment="1" applyProtection="1">
      <alignment horizontal="center" wrapText="1"/>
    </xf>
    <xf numFmtId="0" fontId="12" fillId="6" borderId="36" xfId="1" applyFont="1" applyFill="1" applyBorder="1" applyAlignment="1" applyProtection="1">
      <alignment horizontal="center" vertical="center" wrapText="1"/>
    </xf>
    <xf numFmtId="1" fontId="12" fillId="6" borderId="6" xfId="1" applyNumberFormat="1" applyFont="1" applyFill="1" applyBorder="1" applyAlignment="1" applyProtection="1">
      <alignment horizontal="center" wrapText="1"/>
    </xf>
    <xf numFmtId="1" fontId="27" fillId="6" borderId="6" xfId="1" applyNumberFormat="1" applyFont="1" applyFill="1" applyBorder="1" applyAlignment="1" applyProtection="1">
      <alignment horizontal="center" wrapText="1"/>
    </xf>
    <xf numFmtId="0" fontId="12" fillId="0" borderId="36" xfId="1" applyFont="1" applyFill="1" applyBorder="1" applyAlignment="1" applyProtection="1">
      <alignment horizontal="center" vertical="center" wrapText="1"/>
    </xf>
    <xf numFmtId="1" fontId="27" fillId="6" borderId="6" xfId="1" applyNumberFormat="1" applyFont="1" applyFill="1" applyBorder="1" applyAlignment="1" applyProtection="1">
      <alignment horizontal="center" vertical="center"/>
      <protection locked="0"/>
    </xf>
    <xf numFmtId="0" fontId="27" fillId="6" borderId="6" xfId="1" applyFont="1" applyFill="1" applyBorder="1" applyAlignment="1" applyProtection="1">
      <alignment horizontal="center" vertical="center"/>
      <protection locked="0"/>
    </xf>
    <xf numFmtId="0" fontId="12" fillId="6" borderId="57" xfId="1" applyFont="1" applyFill="1" applyBorder="1" applyAlignment="1" applyProtection="1">
      <alignment horizontal="center" vertical="center"/>
      <protection locked="0"/>
    </xf>
    <xf numFmtId="0" fontId="12" fillId="0" borderId="57" xfId="1" applyFont="1" applyFill="1" applyBorder="1" applyAlignment="1" applyProtection="1">
      <alignment horizontal="center" vertical="center"/>
      <protection locked="0"/>
    </xf>
    <xf numFmtId="0" fontId="27" fillId="6" borderId="39" xfId="1" applyFont="1" applyFill="1" applyBorder="1" applyAlignment="1" applyProtection="1">
      <alignment horizontal="center" vertical="center"/>
      <protection locked="0"/>
    </xf>
    <xf numFmtId="0" fontId="27" fillId="6" borderId="57" xfId="1" applyFont="1" applyFill="1" applyBorder="1" applyAlignment="1" applyProtection="1">
      <alignment horizontal="center" vertical="center"/>
    </xf>
    <xf numFmtId="0" fontId="12" fillId="6" borderId="57" xfId="1" applyFont="1" applyFill="1" applyBorder="1" applyAlignment="1" applyProtection="1">
      <alignment horizontal="center"/>
      <protection locked="0"/>
    </xf>
    <xf numFmtId="0" fontId="43" fillId="0" borderId="57" xfId="1" applyFont="1" applyFill="1" applyBorder="1" applyAlignment="1" applyProtection="1">
      <alignment horizontal="center" wrapText="1"/>
    </xf>
    <xf numFmtId="0" fontId="12" fillId="0" borderId="57" xfId="1" applyFont="1" applyFill="1" applyBorder="1" applyAlignment="1" applyProtection="1">
      <alignment horizontal="center"/>
      <protection locked="0"/>
    </xf>
    <xf numFmtId="1" fontId="16" fillId="6" borderId="6" xfId="1" applyNumberFormat="1" applyFont="1" applyFill="1" applyBorder="1" applyAlignment="1" applyProtection="1">
      <alignment horizontal="center"/>
    </xf>
    <xf numFmtId="2" fontId="12" fillId="6" borderId="57" xfId="1" applyNumberFormat="1" applyFont="1" applyFill="1" applyBorder="1" applyAlignment="1" applyProtection="1">
      <alignment horizontal="center"/>
      <protection locked="0"/>
    </xf>
    <xf numFmtId="1" fontId="2" fillId="2" borderId="0" xfId="1" applyNumberFormat="1" applyFill="1" applyBorder="1" applyProtection="1"/>
    <xf numFmtId="0" fontId="12" fillId="2" borderId="0" xfId="1" applyFont="1" applyFill="1" applyBorder="1" applyAlignment="1" applyProtection="1">
      <alignment horizontal="center" wrapText="1"/>
    </xf>
    <xf numFmtId="1" fontId="9" fillId="2" borderId="37" xfId="1" applyNumberFormat="1" applyFont="1" applyFill="1" applyBorder="1" applyAlignment="1" applyProtection="1">
      <alignment horizontal="left" vertical="center"/>
      <protection locked="0"/>
    </xf>
    <xf numFmtId="1" fontId="9" fillId="2" borderId="39" xfId="1" applyNumberFormat="1" applyFont="1" applyFill="1" applyBorder="1" applyAlignment="1" applyProtection="1">
      <alignment horizontal="left" vertical="center"/>
      <protection locked="0"/>
    </xf>
    <xf numFmtId="49" fontId="12" fillId="2" borderId="10" xfId="1" applyNumberFormat="1" applyFont="1" applyFill="1" applyBorder="1" applyAlignment="1" applyProtection="1">
      <alignment horizontal="center" vertical="center"/>
      <protection locked="0"/>
    </xf>
    <xf numFmtId="0" fontId="12" fillId="2" borderId="10" xfId="1" applyFont="1" applyFill="1" applyBorder="1" applyAlignment="1" applyProtection="1">
      <alignment vertical="center"/>
      <protection locked="0"/>
    </xf>
    <xf numFmtId="0" fontId="8" fillId="0" borderId="87" xfId="1" applyFont="1" applyBorder="1" applyAlignment="1" applyProtection="1">
      <alignment horizontal="center" vertical="center" wrapText="1"/>
      <protection locked="0"/>
    </xf>
    <xf numFmtId="49" fontId="8" fillId="0" borderId="56" xfId="1" applyNumberFormat="1" applyFont="1" applyBorder="1" applyAlignment="1" applyProtection="1">
      <alignment horizontal="center" vertical="center" wrapText="1"/>
      <protection locked="0"/>
    </xf>
    <xf numFmtId="1" fontId="37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1" applyFont="1" applyFill="1" applyBorder="1" applyAlignment="1" applyProtection="1">
      <alignment horizontal="center" vertical="center"/>
      <protection locked="0"/>
    </xf>
    <xf numFmtId="0" fontId="12" fillId="3" borderId="44" xfId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 applyProtection="1">
      <alignment horizontal="center" vertical="center"/>
      <protection locked="0"/>
    </xf>
    <xf numFmtId="49" fontId="16" fillId="2" borderId="0" xfId="1" applyNumberFormat="1" applyFont="1" applyFill="1" applyBorder="1" applyProtection="1">
      <protection locked="0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2" fontId="21" fillId="5" borderId="39" xfId="1" applyNumberFormat="1" applyFont="1" applyFill="1" applyBorder="1" applyAlignment="1" applyProtection="1">
      <alignment horizontal="center" vertical="center"/>
      <protection locked="0"/>
    </xf>
    <xf numFmtId="0" fontId="43" fillId="2" borderId="6" xfId="1" applyFont="1" applyFill="1" applyBorder="1" applyAlignment="1" applyProtection="1">
      <alignment horizontal="center" vertical="center"/>
      <protection locked="0"/>
    </xf>
    <xf numFmtId="2" fontId="12" fillId="4" borderId="65" xfId="1" applyNumberFormat="1" applyFont="1" applyFill="1" applyBorder="1" applyAlignment="1" applyProtection="1">
      <alignment horizontal="center" vertical="center"/>
      <protection locked="0"/>
    </xf>
    <xf numFmtId="2" fontId="21" fillId="5" borderId="65" xfId="1" applyNumberFormat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2" fontId="21" fillId="5" borderId="48" xfId="1" applyNumberFormat="1" applyFont="1" applyFill="1" applyBorder="1" applyAlignment="1" applyProtection="1">
      <alignment horizontal="center" vertical="center"/>
      <protection locked="0"/>
    </xf>
    <xf numFmtId="0" fontId="12" fillId="3" borderId="64" xfId="1" applyFont="1" applyFill="1" applyBorder="1" applyAlignment="1" applyProtection="1">
      <alignment horizontal="center" vertical="center"/>
      <protection locked="0"/>
    </xf>
    <xf numFmtId="0" fontId="12" fillId="3" borderId="65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wrapText="1"/>
      <protection locked="0"/>
    </xf>
    <xf numFmtId="49" fontId="16" fillId="2" borderId="0" xfId="1" applyNumberFormat="1" applyFont="1" applyFill="1" applyAlignment="1" applyProtection="1">
      <alignment horizontal="center"/>
      <protection locked="0"/>
    </xf>
    <xf numFmtId="9" fontId="20" fillId="0" borderId="0" xfId="8" applyFont="1" applyFill="1" applyBorder="1" applyAlignment="1" applyProtection="1">
      <alignment horizontal="center"/>
    </xf>
    <xf numFmtId="2" fontId="16" fillId="2" borderId="0" xfId="1" applyNumberFormat="1" applyFont="1" applyFill="1" applyBorder="1" applyAlignment="1" applyProtection="1">
      <alignment horizontal="center"/>
      <protection locked="0"/>
    </xf>
    <xf numFmtId="9" fontId="20" fillId="2" borderId="0" xfId="8" applyFont="1" applyFill="1" applyBorder="1" applyAlignment="1" applyProtection="1">
      <alignment horizontal="center"/>
    </xf>
    <xf numFmtId="166" fontId="20" fillId="2" borderId="0" xfId="1" applyNumberFormat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wrapText="1"/>
      <protection locked="0"/>
    </xf>
    <xf numFmtId="49" fontId="12" fillId="2" borderId="0" xfId="1" applyNumberFormat="1" applyFont="1" applyFill="1" applyBorder="1" applyAlignment="1" applyProtection="1">
      <alignment horizontal="center"/>
      <protection locked="0"/>
    </xf>
    <xf numFmtId="0" fontId="25" fillId="2" borderId="18" xfId="1" applyFont="1" applyFill="1" applyBorder="1" applyAlignment="1" applyProtection="1">
      <alignment vertical="center" wrapText="1"/>
      <protection locked="0"/>
    </xf>
    <xf numFmtId="0" fontId="25" fillId="2" borderId="25" xfId="1" applyFont="1" applyFill="1" applyBorder="1" applyAlignment="1" applyProtection="1">
      <alignment vertical="center" wrapText="1"/>
      <protection locked="0"/>
    </xf>
    <xf numFmtId="0" fontId="25" fillId="2" borderId="29" xfId="1" applyFont="1" applyFill="1" applyBorder="1" applyAlignment="1" applyProtection="1">
      <alignment vertical="center" wrapText="1"/>
      <protection locked="0"/>
    </xf>
    <xf numFmtId="49" fontId="12" fillId="2" borderId="0" xfId="1" applyNumberFormat="1" applyFont="1" applyFill="1" applyAlignment="1" applyProtection="1">
      <alignment horizontal="left" vertical="center" wrapText="1"/>
      <protection locked="0"/>
    </xf>
    <xf numFmtId="2" fontId="26" fillId="2" borderId="0" xfId="1" applyNumberFormat="1" applyFont="1" applyFill="1" applyBorder="1" applyProtection="1">
      <protection locked="0"/>
    </xf>
    <xf numFmtId="0" fontId="20" fillId="2" borderId="0" xfId="1" applyFont="1" applyFill="1" applyBorder="1" applyAlignment="1" applyProtection="1">
      <alignment horizontal="center"/>
    </xf>
    <xf numFmtId="2" fontId="28" fillId="2" borderId="0" xfId="1" applyNumberFormat="1" applyFont="1" applyFill="1" applyBorder="1" applyAlignment="1" applyProtection="1">
      <alignment horizontal="center"/>
    </xf>
    <xf numFmtId="1" fontId="16" fillId="2" borderId="0" xfId="1" applyNumberFormat="1" applyFont="1" applyFill="1" applyBorder="1" applyProtection="1">
      <protection locked="0"/>
    </xf>
    <xf numFmtId="0" fontId="2" fillId="0" borderId="0" xfId="1" applyBorder="1" applyAlignment="1"/>
    <xf numFmtId="49" fontId="12" fillId="2" borderId="0" xfId="1" applyNumberFormat="1" applyFont="1" applyFill="1" applyBorder="1" applyAlignment="1" applyProtection="1">
      <alignment horizontal="left" wrapText="1"/>
      <protection locked="0"/>
    </xf>
    <xf numFmtId="49" fontId="2" fillId="2" borderId="0" xfId="1" applyNumberFormat="1" applyFill="1" applyAlignment="1">
      <alignment horizontal="left" wrapText="1"/>
    </xf>
    <xf numFmtId="0" fontId="12" fillId="3" borderId="6" xfId="1" applyFont="1" applyFill="1" applyBorder="1" applyAlignment="1" applyProtection="1">
      <alignment horizontal="center" vertical="center"/>
      <protection locked="0"/>
    </xf>
    <xf numFmtId="0" fontId="12" fillId="3" borderId="6" xfId="1" applyFont="1" applyFill="1" applyBorder="1" applyAlignment="1" applyProtection="1">
      <alignment horizontal="left" vertical="center"/>
      <protection locked="0"/>
    </xf>
    <xf numFmtId="49" fontId="12" fillId="2" borderId="0" xfId="1" applyNumberFormat="1" applyFont="1" applyFill="1" applyAlignment="1" applyProtection="1">
      <alignment horizontal="center"/>
      <protection locked="0"/>
    </xf>
    <xf numFmtId="0" fontId="2" fillId="7" borderId="0" xfId="1" applyFont="1" applyFill="1" applyBorder="1" applyAlignment="1">
      <alignment horizontal="center" vertical="center"/>
    </xf>
    <xf numFmtId="0" fontId="2" fillId="7" borderId="0" xfId="1" applyFont="1" applyFill="1" applyBorder="1"/>
    <xf numFmtId="0" fontId="17" fillId="7" borderId="0" xfId="1" applyFont="1" applyFill="1" applyBorder="1" applyAlignment="1" applyProtection="1">
      <alignment vertical="center"/>
      <protection locked="0"/>
    </xf>
    <xf numFmtId="0" fontId="27" fillId="7" borderId="0" xfId="1" applyFont="1" applyFill="1" applyBorder="1" applyAlignment="1">
      <alignment vertical="center"/>
    </xf>
    <xf numFmtId="0" fontId="44" fillId="7" borderId="58" xfId="1" applyFont="1" applyFill="1" applyBorder="1" applyAlignment="1">
      <alignment vertical="center" wrapText="1"/>
    </xf>
    <xf numFmtId="0" fontId="44" fillId="7" borderId="60" xfId="1" applyFont="1" applyFill="1" applyBorder="1" applyAlignment="1">
      <alignment vertical="center" wrapText="1"/>
    </xf>
    <xf numFmtId="0" fontId="12" fillId="0" borderId="36" xfId="1" applyFont="1" applyFill="1" applyBorder="1" applyAlignment="1">
      <alignment horizontal="center" vertical="center"/>
    </xf>
    <xf numFmtId="10" fontId="12" fillId="0" borderId="36" xfId="1" applyNumberFormat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/>
    </xf>
    <xf numFmtId="165" fontId="12" fillId="0" borderId="57" xfId="1" applyNumberFormat="1" applyFont="1" applyFill="1" applyBorder="1" applyAlignment="1">
      <alignment horizontal="center" vertical="center"/>
    </xf>
    <xf numFmtId="165" fontId="12" fillId="0" borderId="36" xfId="1" applyNumberFormat="1" applyFont="1" applyFill="1" applyBorder="1" applyAlignment="1">
      <alignment horizontal="center" vertical="center"/>
    </xf>
    <xf numFmtId="165" fontId="12" fillId="0" borderId="51" xfId="1" applyNumberFormat="1" applyFont="1" applyFill="1" applyBorder="1" applyAlignment="1">
      <alignment horizontal="center" vertical="center"/>
    </xf>
    <xf numFmtId="0" fontId="12" fillId="0" borderId="44" xfId="1" quotePrefix="1" applyFont="1" applyFill="1" applyBorder="1" applyAlignment="1">
      <alignment horizontal="center" vertical="center" wrapText="1"/>
    </xf>
    <xf numFmtId="165" fontId="12" fillId="0" borderId="41" xfId="1" applyNumberFormat="1" applyFont="1" applyFill="1" applyBorder="1" applyAlignment="1">
      <alignment horizontal="center" vertical="center"/>
    </xf>
    <xf numFmtId="0" fontId="12" fillId="0" borderId="41" xfId="1" quotePrefix="1" applyFont="1" applyFill="1" applyBorder="1" applyAlignment="1">
      <alignment horizontal="center" vertical="center" wrapText="1"/>
    </xf>
    <xf numFmtId="165" fontId="12" fillId="0" borderId="73" xfId="1" applyNumberFormat="1" applyFont="1" applyFill="1" applyBorder="1" applyAlignment="1">
      <alignment horizontal="center" vertical="center"/>
    </xf>
    <xf numFmtId="0" fontId="12" fillId="7" borderId="44" xfId="1" applyFont="1" applyFill="1" applyBorder="1" applyAlignment="1">
      <alignment horizontal="center" vertical="center"/>
    </xf>
    <xf numFmtId="0" fontId="12" fillId="7" borderId="67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53" xfId="1" applyFont="1" applyFill="1" applyBorder="1" applyAlignment="1">
      <alignment horizontal="center" vertical="center"/>
    </xf>
    <xf numFmtId="165" fontId="12" fillId="0" borderId="8" xfId="1" applyNumberFormat="1" applyFont="1" applyFill="1" applyBorder="1" applyAlignment="1">
      <alignment horizontal="center" vertical="center"/>
    </xf>
    <xf numFmtId="165" fontId="12" fillId="0" borderId="6" xfId="1" applyNumberFormat="1" applyFont="1" applyFill="1" applyBorder="1" applyAlignment="1">
      <alignment horizontal="center" vertical="center"/>
    </xf>
    <xf numFmtId="165" fontId="12" fillId="0" borderId="53" xfId="1" applyNumberFormat="1" applyFont="1" applyFill="1" applyBorder="1" applyAlignment="1">
      <alignment horizontal="center" vertical="center"/>
    </xf>
    <xf numFmtId="0" fontId="12" fillId="0" borderId="8" xfId="1" quotePrefix="1" applyFont="1" applyFill="1" applyBorder="1" applyAlignment="1">
      <alignment horizontal="center" vertical="center" wrapText="1"/>
    </xf>
    <xf numFmtId="0" fontId="12" fillId="0" borderId="6" xfId="1" quotePrefix="1" applyFont="1" applyFill="1" applyBorder="1" applyAlignment="1">
      <alignment horizontal="center" vertical="center" wrapText="1"/>
    </xf>
    <xf numFmtId="165" fontId="12" fillId="0" borderId="81" xfId="1" applyNumberFormat="1" applyFont="1" applyFill="1" applyBorder="1" applyAlignment="1">
      <alignment horizontal="center" vertical="center"/>
    </xf>
    <xf numFmtId="0" fontId="12" fillId="0" borderId="65" xfId="1" applyFont="1" applyFill="1" applyBorder="1" applyAlignment="1">
      <alignment horizontal="center" vertical="center"/>
    </xf>
    <xf numFmtId="0" fontId="12" fillId="0" borderId="66" xfId="1" applyFont="1" applyFill="1" applyBorder="1" applyAlignment="1">
      <alignment horizontal="center" vertical="center"/>
    </xf>
    <xf numFmtId="165" fontId="12" fillId="0" borderId="65" xfId="1" applyNumberFormat="1" applyFont="1" applyFill="1" applyBorder="1" applyAlignment="1">
      <alignment horizontal="center" vertical="center"/>
    </xf>
    <xf numFmtId="0" fontId="12" fillId="0" borderId="64" xfId="1" quotePrefix="1" applyFont="1" applyFill="1" applyBorder="1" applyAlignment="1">
      <alignment horizontal="center" vertical="center" wrapText="1"/>
    </xf>
    <xf numFmtId="0" fontId="12" fillId="0" borderId="65" xfId="1" quotePrefix="1" applyFont="1" applyFill="1" applyBorder="1" applyAlignment="1">
      <alignment horizontal="center" vertical="center" wrapText="1"/>
    </xf>
    <xf numFmtId="165" fontId="12" fillId="0" borderId="88" xfId="1" applyNumberFormat="1" applyFont="1" applyFill="1" applyBorder="1" applyAlignment="1">
      <alignment horizontal="center" vertical="center"/>
    </xf>
    <xf numFmtId="0" fontId="25" fillId="7" borderId="0" xfId="1" applyFont="1" applyFill="1" applyBorder="1" applyAlignment="1">
      <alignment horizontal="center" vertical="center" wrapText="1"/>
    </xf>
    <xf numFmtId="0" fontId="9" fillId="7" borderId="0" xfId="1" applyFont="1" applyFill="1" applyBorder="1" applyAlignment="1">
      <alignment horizontal="center" vertical="center" wrapText="1"/>
    </xf>
    <xf numFmtId="0" fontId="12" fillId="7" borderId="0" xfId="1" applyFont="1" applyFill="1" applyBorder="1" applyAlignment="1">
      <alignment horizontal="center" vertical="center"/>
    </xf>
    <xf numFmtId="0" fontId="12" fillId="7" borderId="0" xfId="1" applyFont="1" applyFill="1" applyBorder="1"/>
    <xf numFmtId="0" fontId="46" fillId="10" borderId="4" xfId="1" applyFont="1" applyFill="1" applyBorder="1" applyAlignment="1">
      <alignment horizontal="left" vertical="center"/>
    </xf>
    <xf numFmtId="0" fontId="2" fillId="1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2" fontId="9" fillId="2" borderId="37" xfId="1" applyNumberFormat="1" applyFont="1" applyFill="1" applyBorder="1" applyAlignment="1" applyProtection="1">
      <alignment vertical="center"/>
      <protection locked="0"/>
    </xf>
    <xf numFmtId="2" fontId="9" fillId="2" borderId="38" xfId="1" applyNumberFormat="1" applyFont="1" applyFill="1" applyBorder="1" applyAlignment="1" applyProtection="1">
      <alignment vertical="center"/>
      <protection locked="0"/>
    </xf>
    <xf numFmtId="1" fontId="9" fillId="2" borderId="38" xfId="1" applyNumberFormat="1" applyFont="1" applyFill="1" applyBorder="1" applyAlignment="1" applyProtection="1">
      <alignment vertical="center"/>
      <protection locked="0"/>
    </xf>
    <xf numFmtId="0" fontId="12" fillId="0" borderId="36" xfId="1" quotePrefix="1" applyFont="1" applyFill="1" applyBorder="1" applyAlignment="1">
      <alignment horizontal="center" vertical="center" wrapText="1"/>
    </xf>
    <xf numFmtId="0" fontId="12" fillId="0" borderId="36" xfId="1" quotePrefix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53" xfId="1" applyFont="1" applyFill="1" applyBorder="1" applyAlignment="1">
      <alignment horizontal="center" vertical="center"/>
    </xf>
    <xf numFmtId="0" fontId="12" fillId="0" borderId="65" xfId="1" applyFont="1" applyFill="1" applyBorder="1" applyAlignment="1">
      <alignment horizontal="center" vertical="center" wrapText="1"/>
    </xf>
    <xf numFmtId="165" fontId="12" fillId="0" borderId="64" xfId="1" applyNumberFormat="1" applyFont="1" applyFill="1" applyBorder="1" applyAlignment="1">
      <alignment horizontal="center" vertical="center"/>
    </xf>
    <xf numFmtId="0" fontId="12" fillId="0" borderId="61" xfId="1" quotePrefix="1" applyFont="1" applyFill="1" applyBorder="1" applyAlignment="1">
      <alignment horizontal="center" vertical="center" wrapText="1"/>
    </xf>
    <xf numFmtId="0" fontId="12" fillId="0" borderId="61" xfId="1" quotePrefix="1" applyFont="1" applyFill="1" applyBorder="1" applyAlignment="1">
      <alignment horizontal="center" vertical="center"/>
    </xf>
    <xf numFmtId="165" fontId="12" fillId="0" borderId="66" xfId="1" applyNumberFormat="1" applyFont="1" applyFill="1" applyBorder="1" applyAlignment="1">
      <alignment horizontal="center" vertical="center"/>
    </xf>
    <xf numFmtId="0" fontId="12" fillId="7" borderId="64" xfId="1" applyFont="1" applyFill="1" applyBorder="1" applyAlignment="1">
      <alignment horizontal="center" vertical="center"/>
    </xf>
    <xf numFmtId="0" fontId="12" fillId="7" borderId="66" xfId="1" applyFont="1" applyFill="1" applyBorder="1" applyAlignment="1">
      <alignment horizontal="center" vertical="center"/>
    </xf>
    <xf numFmtId="49" fontId="12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2" fillId="4" borderId="36" xfId="1" applyNumberFormat="1" applyFont="1" applyFill="1" applyBorder="1" applyAlignment="1" applyProtection="1">
      <alignment horizontal="center" vertical="center"/>
      <protection locked="0"/>
    </xf>
    <xf numFmtId="2" fontId="12" fillId="4" borderId="6" xfId="1" applyNumberFormat="1" applyFont="1" applyFill="1" applyBorder="1" applyAlignment="1" applyProtection="1">
      <alignment horizontal="center" vertical="center"/>
      <protection locked="0"/>
    </xf>
    <xf numFmtId="2" fontId="12" fillId="3" borderId="6" xfId="1" applyNumberFormat="1" applyFont="1" applyFill="1" applyBorder="1" applyAlignment="1" applyProtection="1">
      <alignment horizontal="center" vertical="center"/>
      <protection locked="0"/>
    </xf>
    <xf numFmtId="2" fontId="12" fillId="3" borderId="65" xfId="1" applyNumberFormat="1" applyFont="1" applyFill="1" applyBorder="1" applyAlignment="1" applyProtection="1">
      <alignment horizontal="center" vertical="center"/>
      <protection locked="0"/>
    </xf>
    <xf numFmtId="2" fontId="21" fillId="5" borderId="6" xfId="1" applyNumberFormat="1" applyFont="1" applyFill="1" applyBorder="1" applyAlignment="1" applyProtection="1">
      <alignment horizontal="center" vertical="center"/>
      <protection locked="0"/>
    </xf>
    <xf numFmtId="2" fontId="21" fillId="5" borderId="41" xfId="1" applyNumberFormat="1" applyFont="1" applyFill="1" applyBorder="1" applyAlignment="1" applyProtection="1">
      <alignment horizontal="center" vertical="center"/>
      <protection locked="0"/>
    </xf>
    <xf numFmtId="0" fontId="43" fillId="2" borderId="6" xfId="1" applyFont="1" applyFill="1" applyBorder="1" applyAlignment="1" applyProtection="1">
      <alignment horizontal="left" vertical="center"/>
      <protection locked="0"/>
    </xf>
    <xf numFmtId="1" fontId="12" fillId="0" borderId="36" xfId="1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Fill="1" applyBorder="1" applyAlignment="1" applyProtection="1">
      <alignment horizontal="center" vertical="center"/>
      <protection locked="0"/>
    </xf>
    <xf numFmtId="0" fontId="12" fillId="4" borderId="36" xfId="1" applyFont="1" applyFill="1" applyBorder="1" applyAlignment="1" applyProtection="1">
      <alignment horizontal="center" vertical="center"/>
      <protection locked="0"/>
    </xf>
    <xf numFmtId="0" fontId="21" fillId="5" borderId="36" xfId="1" applyFont="1" applyFill="1" applyBorder="1" applyAlignment="1" applyProtection="1">
      <alignment horizontal="center" vertical="center"/>
      <protection locked="0"/>
    </xf>
    <xf numFmtId="0" fontId="12" fillId="6" borderId="39" xfId="1" applyFont="1" applyFill="1" applyBorder="1" applyAlignment="1" applyProtection="1">
      <alignment horizontal="left" vertical="center" wrapText="1"/>
    </xf>
    <xf numFmtId="1" fontId="12" fillId="6" borderId="39" xfId="1" applyNumberFormat="1" applyFont="1" applyFill="1" applyBorder="1" applyAlignment="1" applyProtection="1">
      <alignment horizontal="center" wrapText="1"/>
    </xf>
    <xf numFmtId="2" fontId="12" fillId="0" borderId="6" xfId="1" applyNumberFormat="1" applyFont="1" applyFill="1" applyBorder="1" applyAlignment="1" applyProtection="1">
      <alignment horizontal="center" vertical="center"/>
      <protection locked="0"/>
    </xf>
    <xf numFmtId="2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2" fillId="3" borderId="53" xfId="1" applyNumberFormat="1" applyFont="1" applyFill="1" applyBorder="1" applyAlignment="1" applyProtection="1">
      <alignment horizontal="center" vertical="center"/>
      <protection locked="0"/>
    </xf>
    <xf numFmtId="0" fontId="12" fillId="0" borderId="39" xfId="1" applyFont="1" applyFill="1" applyBorder="1" applyAlignment="1" applyProtection="1">
      <alignment horizontal="left" vertical="center"/>
      <protection locked="0"/>
    </xf>
    <xf numFmtId="49" fontId="12" fillId="2" borderId="6" xfId="1" applyNumberFormat="1" applyFont="1" applyFill="1" applyBorder="1" applyAlignment="1" applyProtection="1">
      <alignment vertical="center" wrapText="1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0" fontId="12" fillId="3" borderId="65" xfId="1" applyFont="1" applyFill="1" applyBorder="1" applyAlignment="1" applyProtection="1">
      <alignment horizontal="left" vertical="center"/>
      <protection locked="0"/>
    </xf>
    <xf numFmtId="49" fontId="12" fillId="3" borderId="6" xfId="1" applyNumberFormat="1" applyFont="1" applyFill="1" applyBorder="1" applyAlignment="1" applyProtection="1">
      <alignment vertical="center" wrapText="1"/>
      <protection locked="0"/>
    </xf>
    <xf numFmtId="0" fontId="12" fillId="2" borderId="36" xfId="1" applyFont="1" applyFill="1" applyBorder="1" applyAlignment="1" applyProtection="1">
      <alignment horizontal="center" vertical="center"/>
      <protection locked="0"/>
    </xf>
    <xf numFmtId="0" fontId="12" fillId="0" borderId="36" xfId="1" applyFont="1" applyFill="1" applyBorder="1" applyAlignment="1" applyProtection="1">
      <alignment vertical="center"/>
      <protection locked="0"/>
    </xf>
    <xf numFmtId="2" fontId="12" fillId="0" borderId="36" xfId="1" applyNumberFormat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 applyProtection="1">
      <alignment horizontal="center" vertical="center"/>
    </xf>
    <xf numFmtId="165" fontId="12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6" borderId="36" xfId="1" applyFont="1" applyFill="1" applyBorder="1" applyAlignment="1" applyProtection="1">
      <alignment horizontal="center" vertical="center" wrapText="1"/>
      <protection locked="0"/>
    </xf>
    <xf numFmtId="0" fontId="27" fillId="6" borderId="6" xfId="1" applyFont="1" applyFill="1" applyBorder="1" applyAlignment="1" applyProtection="1">
      <alignment horizontal="center" vertical="center" wrapText="1"/>
    </xf>
    <xf numFmtId="0" fontId="50" fillId="0" borderId="0" xfId="0" applyFont="1"/>
    <xf numFmtId="165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6" xfId="4" applyFont="1" applyFill="1" applyBorder="1" applyAlignment="1" applyProtection="1">
      <alignment horizontal="center"/>
      <protection locked="0"/>
    </xf>
    <xf numFmtId="0" fontId="12" fillId="0" borderId="29" xfId="4" applyFont="1" applyFill="1" applyBorder="1" applyAlignment="1">
      <alignment wrapText="1"/>
    </xf>
    <xf numFmtId="0" fontId="12" fillId="0" borderId="36" xfId="5" applyFont="1" applyFill="1" applyBorder="1" applyAlignment="1" applyProtection="1">
      <alignment horizontal="center"/>
      <protection locked="0"/>
    </xf>
    <xf numFmtId="2" fontId="12" fillId="0" borderId="36" xfId="6" applyNumberFormat="1" applyFont="1" applyFill="1" applyBorder="1" applyAlignment="1">
      <alignment horizontal="center"/>
    </xf>
    <xf numFmtId="2" fontId="12" fillId="0" borderId="36" xfId="7" applyNumberFormat="1" applyFont="1" applyFill="1" applyBorder="1" applyAlignment="1" applyProtection="1">
      <alignment horizontal="center"/>
      <protection locked="0"/>
    </xf>
    <xf numFmtId="2" fontId="1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4" applyFont="1" applyFill="1" applyBorder="1" applyProtection="1">
      <protection locked="0"/>
    </xf>
    <xf numFmtId="0" fontId="12" fillId="0" borderId="6" xfId="5" applyFont="1" applyFill="1" applyBorder="1" applyAlignment="1" applyProtection="1">
      <alignment horizontal="center"/>
      <protection locked="0"/>
    </xf>
    <xf numFmtId="2" fontId="12" fillId="0" borderId="6" xfId="6" applyNumberFormat="1" applyFont="1" applyFill="1" applyBorder="1" applyAlignment="1">
      <alignment horizontal="center"/>
    </xf>
    <xf numFmtId="2" fontId="12" fillId="0" borderId="6" xfId="7" applyNumberFormat="1" applyFont="1" applyFill="1" applyBorder="1" applyAlignment="1" applyProtection="1">
      <alignment horizontal="center"/>
      <protection locked="0"/>
    </xf>
    <xf numFmtId="2" fontId="12" fillId="3" borderId="66" xfId="1" applyNumberFormat="1" applyFont="1" applyFill="1" applyBorder="1" applyAlignment="1" applyProtection="1">
      <alignment horizontal="center" vertical="center"/>
      <protection locked="0"/>
    </xf>
    <xf numFmtId="0" fontId="51" fillId="7" borderId="56" xfId="1" applyFont="1" applyFill="1" applyBorder="1" applyAlignment="1">
      <alignment horizontal="center" wrapText="1"/>
    </xf>
    <xf numFmtId="0" fontId="27" fillId="7" borderId="87" xfId="1" applyFont="1" applyFill="1" applyBorder="1" applyAlignment="1">
      <alignment horizontal="center" vertical="center" wrapText="1"/>
    </xf>
    <xf numFmtId="0" fontId="27" fillId="7" borderId="63" xfId="1" applyFont="1" applyFill="1" applyBorder="1" applyAlignment="1">
      <alignment horizontal="center" vertical="center" wrapText="1"/>
    </xf>
    <xf numFmtId="0" fontId="51" fillId="7" borderId="61" xfId="1" applyFont="1" applyFill="1" applyBorder="1" applyAlignment="1">
      <alignment vertical="center" wrapText="1"/>
    </xf>
    <xf numFmtId="0" fontId="12" fillId="7" borderId="65" xfId="1" applyFont="1" applyFill="1" applyBorder="1" applyAlignment="1">
      <alignment horizontal="center" vertical="center"/>
    </xf>
    <xf numFmtId="0" fontId="12" fillId="7" borderId="66" xfId="1" applyFont="1" applyFill="1" applyBorder="1" applyAlignment="1">
      <alignment horizontal="center" vertical="center" wrapText="1"/>
    </xf>
    <xf numFmtId="0" fontId="12" fillId="7" borderId="64" xfId="1" applyFont="1" applyFill="1" applyBorder="1" applyAlignment="1">
      <alignment horizontal="center" vertical="center" wrapText="1"/>
    </xf>
    <xf numFmtId="0" fontId="12" fillId="7" borderId="65" xfId="1" applyFont="1" applyFill="1" applyBorder="1" applyAlignment="1">
      <alignment horizontal="center" vertical="center" wrapText="1"/>
    </xf>
    <xf numFmtId="0" fontId="12" fillId="7" borderId="71" xfId="1" applyFont="1" applyFill="1" applyBorder="1" applyAlignment="1">
      <alignment horizontal="center" vertical="center" wrapText="1"/>
    </xf>
    <xf numFmtId="0" fontId="12" fillId="7" borderId="54" xfId="1" applyFont="1" applyFill="1" applyBorder="1" applyAlignment="1">
      <alignment horizontal="center" vertical="center" wrapText="1"/>
    </xf>
    <xf numFmtId="0" fontId="12" fillId="7" borderId="54" xfId="1" applyFont="1" applyFill="1" applyBorder="1" applyAlignment="1">
      <alignment horizontal="center" vertical="center"/>
    </xf>
    <xf numFmtId="0" fontId="12" fillId="7" borderId="59" xfId="1" applyFont="1" applyFill="1" applyBorder="1" applyAlignment="1">
      <alignment horizontal="center" vertical="center"/>
    </xf>
    <xf numFmtId="0" fontId="27" fillId="7" borderId="71" xfId="1" applyFont="1" applyFill="1" applyBorder="1" applyAlignment="1">
      <alignment horizontal="center" vertical="center"/>
    </xf>
    <xf numFmtId="0" fontId="27" fillId="7" borderId="59" xfId="1" applyFont="1" applyFill="1" applyBorder="1" applyAlignment="1">
      <alignment horizontal="center" vertical="center"/>
    </xf>
    <xf numFmtId="2" fontId="12" fillId="4" borderId="41" xfId="1" applyNumberFormat="1" applyFont="1" applyFill="1" applyBorder="1" applyAlignment="1" applyProtection="1">
      <alignment horizontal="center" vertical="center"/>
      <protection locked="0"/>
    </xf>
    <xf numFmtId="0" fontId="27" fillId="6" borderId="39" xfId="1" applyFont="1" applyFill="1" applyBorder="1" applyAlignment="1" applyProtection="1">
      <alignment vertical="center" wrapText="1"/>
    </xf>
    <xf numFmtId="0" fontId="12" fillId="6" borderId="39" xfId="1" applyFont="1" applyFill="1" applyBorder="1" applyAlignment="1" applyProtection="1">
      <alignment vertical="center" wrapText="1"/>
    </xf>
    <xf numFmtId="2" fontId="12" fillId="0" borderId="53" xfId="1" applyNumberFormat="1" applyFont="1" applyFill="1" applyBorder="1" applyAlignment="1" applyProtection="1">
      <alignment horizontal="center" vertical="center"/>
      <protection locked="0"/>
    </xf>
    <xf numFmtId="0" fontId="12" fillId="0" borderId="51" xfId="1" applyFont="1" applyFill="1" applyBorder="1" applyAlignment="1" applyProtection="1">
      <alignment horizontal="center" vertical="center"/>
      <protection locked="0"/>
    </xf>
    <xf numFmtId="0" fontId="12" fillId="2" borderId="41" xfId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left" vertical="center" wrapText="1"/>
      <protection locked="0"/>
    </xf>
    <xf numFmtId="0" fontId="12" fillId="0" borderId="44" xfId="1" applyFont="1" applyFill="1" applyBorder="1" applyAlignment="1" applyProtection="1">
      <alignment horizontal="center" vertical="center"/>
    </xf>
    <xf numFmtId="2" fontId="21" fillId="5" borderId="45" xfId="1" applyNumberFormat="1" applyFont="1" applyFill="1" applyBorder="1" applyAlignment="1" applyProtection="1">
      <alignment horizontal="center" vertical="center"/>
      <protection locked="0"/>
    </xf>
    <xf numFmtId="2" fontId="12" fillId="0" borderId="51" xfId="1" applyNumberFormat="1" applyFont="1" applyFill="1" applyBorder="1" applyAlignment="1" applyProtection="1">
      <alignment horizontal="center" vertical="center"/>
      <protection locked="0"/>
    </xf>
    <xf numFmtId="0" fontId="27" fillId="2" borderId="8" xfId="1" applyFont="1" applyFill="1" applyBorder="1" applyAlignment="1" applyProtection="1">
      <alignment horizontal="left" vertical="center" wrapText="1"/>
      <protection locked="0"/>
    </xf>
    <xf numFmtId="165" fontId="12" fillId="6" borderId="8" xfId="1" applyNumberFormat="1" applyFont="1" applyFill="1" applyBorder="1" applyAlignment="1" applyProtection="1">
      <alignment horizontal="center" vertical="center" wrapText="1"/>
    </xf>
    <xf numFmtId="2" fontId="12" fillId="3" borderId="6" xfId="1" applyNumberFormat="1" applyFont="1" applyFill="1" applyBorder="1" applyAlignment="1" applyProtection="1">
      <alignment horizontal="center" vertical="center"/>
    </xf>
    <xf numFmtId="49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8" xfId="1" applyFont="1" applyFill="1" applyBorder="1" applyAlignment="1" applyProtection="1">
      <alignment horizontal="center" vertical="center" wrapText="1"/>
      <protection locked="0"/>
    </xf>
    <xf numFmtId="0" fontId="27" fillId="0" borderId="6" xfId="1" applyFont="1" applyBorder="1" applyAlignment="1" applyProtection="1">
      <alignment horizontal="center" vertical="center" wrapText="1"/>
      <protection locked="0"/>
    </xf>
    <xf numFmtId="0" fontId="27" fillId="2" borderId="6" xfId="1" applyFont="1" applyFill="1" applyBorder="1" applyAlignment="1" applyProtection="1">
      <alignment horizontal="center" vertical="center" wrapText="1"/>
      <protection locked="0"/>
    </xf>
    <xf numFmtId="49" fontId="1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8" xfId="1" applyFont="1" applyFill="1" applyBorder="1" applyAlignment="1" applyProtection="1">
      <alignment horizontal="left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49" fontId="12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12" fillId="2" borderId="36" xfId="1" applyNumberFormat="1" applyFont="1" applyFill="1" applyBorder="1" applyAlignment="1" applyProtection="1">
      <alignment vertical="center" wrapText="1"/>
      <protection locked="0"/>
    </xf>
    <xf numFmtId="0" fontId="12" fillId="2" borderId="38" xfId="1" applyFont="1" applyFill="1" applyBorder="1" applyAlignment="1" applyProtection="1">
      <alignment horizontal="center" vertical="center"/>
      <protection locked="0"/>
    </xf>
    <xf numFmtId="165" fontId="12" fillId="4" borderId="38" xfId="1" applyNumberFormat="1" applyFont="1" applyFill="1" applyBorder="1" applyAlignment="1" applyProtection="1">
      <alignment horizontal="center" vertical="center"/>
      <protection locked="0"/>
    </xf>
    <xf numFmtId="2" fontId="12" fillId="0" borderId="38" xfId="1" applyNumberFormat="1" applyFont="1" applyFill="1" applyBorder="1" applyAlignment="1" applyProtection="1">
      <alignment horizontal="center" vertical="center"/>
      <protection locked="0"/>
    </xf>
    <xf numFmtId="2" fontId="21" fillId="5" borderId="36" xfId="1" applyNumberFormat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horizontal="left" vertical="center"/>
      <protection locked="0"/>
    </xf>
    <xf numFmtId="0" fontId="12" fillId="0" borderId="60" xfId="1" applyFont="1" applyFill="1" applyBorder="1" applyAlignment="1" applyProtection="1">
      <alignment horizontal="center" vertical="center"/>
      <protection locked="0"/>
    </xf>
    <xf numFmtId="0" fontId="12" fillId="0" borderId="61" xfId="1" applyFont="1" applyFill="1" applyBorder="1" applyAlignment="1" applyProtection="1">
      <alignment horizontal="left" vertical="center"/>
      <protection locked="0"/>
    </xf>
    <xf numFmtId="49" fontId="12" fillId="2" borderId="61" xfId="1" applyNumberFormat="1" applyFont="1" applyFill="1" applyBorder="1" applyAlignment="1" applyProtection="1">
      <alignment vertical="center" wrapText="1"/>
      <protection locked="0"/>
    </xf>
    <xf numFmtId="0" fontId="12" fillId="2" borderId="61" xfId="1" applyFont="1" applyFill="1" applyBorder="1" applyAlignment="1" applyProtection="1">
      <alignment horizontal="center" vertical="center"/>
      <protection locked="0"/>
    </xf>
    <xf numFmtId="2" fontId="12" fillId="4" borderId="61" xfId="1" applyNumberFormat="1" applyFont="1" applyFill="1" applyBorder="1" applyAlignment="1" applyProtection="1">
      <alignment horizontal="center" vertical="center"/>
      <protection locked="0"/>
    </xf>
    <xf numFmtId="2" fontId="12" fillId="0" borderId="61" xfId="1" applyNumberFormat="1" applyFont="1" applyFill="1" applyBorder="1" applyAlignment="1" applyProtection="1">
      <alignment horizontal="center" vertical="center"/>
      <protection locked="0"/>
    </xf>
    <xf numFmtId="2" fontId="12" fillId="0" borderId="62" xfId="1" applyNumberFormat="1" applyFont="1" applyFill="1" applyBorder="1" applyAlignment="1" applyProtection="1">
      <alignment horizontal="center" vertical="center"/>
      <protection locked="0"/>
    </xf>
    <xf numFmtId="2" fontId="12" fillId="0" borderId="67" xfId="1" applyNumberFormat="1" applyFont="1" applyFill="1" applyBorder="1" applyAlignment="1" applyProtection="1">
      <alignment horizontal="center" vertical="center"/>
      <protection locked="0"/>
    </xf>
    <xf numFmtId="2" fontId="12" fillId="0" borderId="41" xfId="1" applyNumberFormat="1" applyFont="1" applyFill="1" applyBorder="1" applyAlignment="1" applyProtection="1">
      <alignment horizontal="center" vertical="center"/>
      <protection locked="0"/>
    </xf>
    <xf numFmtId="2" fontId="12" fillId="3" borderId="36" xfId="1" applyNumberFormat="1" applyFont="1" applyFill="1" applyBorder="1" applyAlignment="1" applyProtection="1">
      <alignment horizontal="center" vertical="center"/>
      <protection locked="0"/>
    </xf>
    <xf numFmtId="0" fontId="21" fillId="5" borderId="6" xfId="1" applyFont="1" applyFill="1" applyBorder="1" applyAlignment="1" applyProtection="1">
      <alignment horizontal="center" vertical="center"/>
      <protection locked="0"/>
    </xf>
    <xf numFmtId="0" fontId="12" fillId="6" borderId="39" xfId="1" applyFont="1" applyFill="1" applyBorder="1" applyAlignment="1" applyProtection="1">
      <alignment vertical="center" wrapText="1"/>
      <protection locked="0"/>
    </xf>
    <xf numFmtId="1" fontId="12" fillId="6" borderId="6" xfId="1" applyNumberFormat="1" applyFont="1" applyFill="1" applyBorder="1" applyAlignment="1" applyProtection="1">
      <alignment horizontal="center" vertical="center"/>
      <protection locked="0"/>
    </xf>
    <xf numFmtId="1" fontId="12" fillId="6" borderId="39" xfId="1" applyNumberFormat="1" applyFont="1" applyFill="1" applyBorder="1" applyAlignment="1" applyProtection="1">
      <alignment horizontal="center" vertical="center"/>
      <protection locked="0"/>
    </xf>
    <xf numFmtId="0" fontId="27" fillId="6" borderId="6" xfId="1" applyFont="1" applyFill="1" applyBorder="1" applyAlignment="1" applyProtection="1">
      <alignment horizontal="left" vertical="center" wrapText="1"/>
    </xf>
    <xf numFmtId="0" fontId="12" fillId="6" borderId="6" xfId="1" applyFont="1" applyFill="1" applyBorder="1" applyAlignment="1" applyProtection="1">
      <alignment vertical="center" wrapText="1"/>
      <protection locked="0"/>
    </xf>
    <xf numFmtId="0" fontId="12" fillId="6" borderId="6" xfId="1" applyFont="1" applyFill="1" applyBorder="1" applyAlignment="1" applyProtection="1">
      <alignment horizontal="left" vertical="center" wrapText="1"/>
    </xf>
    <xf numFmtId="1" fontId="12" fillId="6" borderId="6" xfId="1" applyNumberFormat="1" applyFont="1" applyFill="1" applyBorder="1" applyAlignment="1" applyProtection="1">
      <alignment horizontal="center"/>
    </xf>
    <xf numFmtId="0" fontId="12" fillId="6" borderId="39" xfId="1" applyFont="1" applyFill="1" applyBorder="1" applyAlignment="1" applyProtection="1">
      <alignment horizontal="center" vertical="center"/>
    </xf>
    <xf numFmtId="0" fontId="12" fillId="0" borderId="64" xfId="1" applyFont="1" applyFill="1" applyBorder="1" applyAlignment="1" applyProtection="1">
      <alignment horizontal="center" vertical="center"/>
    </xf>
    <xf numFmtId="0" fontId="12" fillId="0" borderId="61" xfId="1" applyFont="1" applyFill="1" applyBorder="1" applyAlignment="1" applyProtection="1">
      <alignment horizontal="center" vertical="center"/>
      <protection locked="0"/>
    </xf>
    <xf numFmtId="0" fontId="12" fillId="4" borderId="61" xfId="1" applyFont="1" applyFill="1" applyBorder="1" applyAlignment="1" applyProtection="1">
      <alignment horizontal="center" vertical="center"/>
      <protection locked="0"/>
    </xf>
    <xf numFmtId="0" fontId="21" fillId="5" borderId="61" xfId="1" applyFont="1" applyFill="1" applyBorder="1" applyAlignment="1" applyProtection="1">
      <alignment horizontal="center" vertical="center"/>
      <protection locked="0"/>
    </xf>
    <xf numFmtId="0" fontId="12" fillId="0" borderId="62" xfId="1" applyFont="1" applyFill="1" applyBorder="1" applyAlignment="1" applyProtection="1">
      <alignment horizontal="center" vertical="center"/>
      <protection locked="0"/>
    </xf>
    <xf numFmtId="0" fontId="52" fillId="0" borderId="0" xfId="3" applyFont="1" applyBorder="1" applyProtection="1"/>
    <xf numFmtId="0" fontId="8" fillId="0" borderId="38" xfId="1" applyFont="1" applyFill="1" applyBorder="1" applyAlignment="1" applyProtection="1">
      <alignment horizontal="right"/>
    </xf>
    <xf numFmtId="0" fontId="53" fillId="0" borderId="0" xfId="3" applyFont="1" applyBorder="1" applyProtection="1"/>
    <xf numFmtId="0" fontId="5" fillId="0" borderId="4" xfId="2" applyBorder="1" applyAlignment="1" applyProtection="1">
      <alignment vertical="center"/>
    </xf>
    <xf numFmtId="0" fontId="2" fillId="0" borderId="1" xfId="1" applyBorder="1" applyProtection="1"/>
    <xf numFmtId="0" fontId="6" fillId="0" borderId="9" xfId="2" applyFont="1" applyBorder="1" applyAlignment="1" applyProtection="1">
      <alignment vertical="center"/>
    </xf>
    <xf numFmtId="0" fontId="3" fillId="0" borderId="1" xfId="1" applyFont="1" applyBorder="1" applyAlignment="1" applyProtection="1"/>
    <xf numFmtId="0" fontId="2" fillId="0" borderId="2" xfId="1" applyBorder="1" applyAlignment="1" applyProtection="1"/>
    <xf numFmtId="0" fontId="4" fillId="0" borderId="4" xfId="1" applyFont="1" applyBorder="1" applyAlignment="1" applyProtection="1">
      <alignment vertical="center"/>
    </xf>
    <xf numFmtId="0" fontId="2" fillId="10" borderId="48" xfId="1" applyFont="1" applyFill="1" applyBorder="1" applyAlignment="1">
      <alignment horizontal="center" vertical="center"/>
    </xf>
    <xf numFmtId="0" fontId="46" fillId="10" borderId="52" xfId="1" applyFont="1" applyFill="1" applyBorder="1" applyAlignment="1">
      <alignment horizontal="left" vertical="center"/>
    </xf>
    <xf numFmtId="0" fontId="2" fillId="10" borderId="80" xfId="1" applyFont="1" applyFill="1" applyBorder="1" applyAlignment="1">
      <alignment horizontal="center" vertical="center"/>
    </xf>
    <xf numFmtId="0" fontId="2" fillId="10" borderId="92" xfId="1" applyFont="1" applyFill="1" applyBorder="1" applyAlignment="1">
      <alignment horizontal="center" vertical="center"/>
    </xf>
    <xf numFmtId="0" fontId="46" fillId="10" borderId="81" xfId="1" applyFont="1" applyFill="1" applyBorder="1" applyAlignment="1">
      <alignment horizontal="left" vertical="center"/>
    </xf>
    <xf numFmtId="0" fontId="17" fillId="2" borderId="0" xfId="3" applyFont="1" applyFill="1" applyAlignment="1"/>
    <xf numFmtId="0" fontId="12" fillId="2" borderId="0" xfId="3" applyFill="1"/>
    <xf numFmtId="0" fontId="12" fillId="2" borderId="0" xfId="3" applyFill="1" applyBorder="1"/>
    <xf numFmtId="0" fontId="27" fillId="2" borderId="0" xfId="3" applyFont="1" applyFill="1" applyBorder="1" applyAlignment="1" applyProtection="1">
      <alignment horizontal="right"/>
    </xf>
    <xf numFmtId="10" fontId="55" fillId="0" borderId="7" xfId="3" applyNumberFormat="1" applyFont="1" applyFill="1" applyBorder="1" applyAlignment="1" applyProtection="1">
      <alignment horizontal="left" vertical="center"/>
      <protection locked="0"/>
    </xf>
    <xf numFmtId="0" fontId="56" fillId="2" borderId="0" xfId="3" applyFont="1" applyFill="1"/>
    <xf numFmtId="10" fontId="57" fillId="2" borderId="6" xfId="3" applyNumberFormat="1" applyFont="1" applyFill="1" applyBorder="1"/>
    <xf numFmtId="0" fontId="54" fillId="0" borderId="0" xfId="9"/>
    <xf numFmtId="0" fontId="15" fillId="0" borderId="0" xfId="3" applyFont="1" applyFill="1" applyAlignment="1"/>
    <xf numFmtId="0" fontId="40" fillId="2" borderId="0" xfId="3" applyFont="1" applyFill="1" applyBorder="1"/>
    <xf numFmtId="0" fontId="12" fillId="2" borderId="0" xfId="3" applyFont="1" applyFill="1" applyAlignment="1"/>
    <xf numFmtId="0" fontId="20" fillId="2" borderId="0" xfId="3" applyFont="1" applyFill="1"/>
    <xf numFmtId="0" fontId="12" fillId="2" borderId="0" xfId="3" applyFont="1" applyFill="1"/>
    <xf numFmtId="0" fontId="12" fillId="2" borderId="10" xfId="3" applyFont="1" applyFill="1" applyBorder="1"/>
    <xf numFmtId="0" fontId="12" fillId="2" borderId="0" xfId="3" applyFont="1" applyFill="1" applyBorder="1"/>
    <xf numFmtId="0" fontId="56" fillId="2" borderId="10" xfId="3" applyFont="1" applyFill="1" applyBorder="1" applyAlignment="1"/>
    <xf numFmtId="0" fontId="57" fillId="2" borderId="0" xfId="3" applyFont="1" applyFill="1" applyBorder="1"/>
    <xf numFmtId="0" fontId="27" fillId="6" borderId="45" xfId="3" applyFont="1" applyFill="1" applyBorder="1" applyAlignment="1" applyProtection="1">
      <alignment vertical="center" wrapText="1"/>
    </xf>
    <xf numFmtId="0" fontId="27" fillId="6" borderId="41" xfId="3" applyFont="1" applyFill="1" applyBorder="1" applyAlignment="1" applyProtection="1">
      <alignment horizontal="left" vertical="center" wrapText="1"/>
    </xf>
    <xf numFmtId="0" fontId="27" fillId="6" borderId="41" xfId="3" applyFont="1" applyFill="1" applyBorder="1" applyAlignment="1" applyProtection="1">
      <alignment horizontal="center" vertical="center" wrapText="1"/>
      <protection locked="0"/>
    </xf>
    <xf numFmtId="0" fontId="27" fillId="6" borderId="41" xfId="3" applyFont="1" applyFill="1" applyBorder="1" applyAlignment="1" applyProtection="1">
      <alignment horizontal="center" vertical="center" wrapText="1"/>
    </xf>
    <xf numFmtId="0" fontId="27" fillId="6" borderId="36" xfId="3" applyFont="1" applyFill="1" applyBorder="1" applyAlignment="1" applyProtection="1">
      <alignment horizontal="center" vertical="center" wrapText="1"/>
    </xf>
    <xf numFmtId="0" fontId="27" fillId="6" borderId="51" xfId="3" applyFont="1" applyFill="1" applyBorder="1" applyAlignment="1" applyProtection="1">
      <alignment horizontal="center" vertical="center" wrapText="1"/>
    </xf>
    <xf numFmtId="0" fontId="27" fillId="6" borderId="44" xfId="3" applyFont="1" applyFill="1" applyBorder="1" applyAlignment="1" applyProtection="1">
      <alignment horizontal="center" wrapText="1"/>
    </xf>
    <xf numFmtId="0" fontId="27" fillId="6" borderId="46" xfId="3" applyFont="1" applyFill="1" applyBorder="1" applyAlignment="1" applyProtection="1">
      <alignment horizontal="center" wrapText="1"/>
    </xf>
    <xf numFmtId="0" fontId="27" fillId="6" borderId="57" xfId="3" applyFont="1" applyFill="1" applyBorder="1" applyAlignment="1" applyProtection="1">
      <alignment horizontal="center" vertical="center" wrapText="1"/>
    </xf>
    <xf numFmtId="0" fontId="27" fillId="6" borderId="39" xfId="3" applyFont="1" applyFill="1" applyBorder="1" applyAlignment="1" applyProtection="1">
      <alignment horizontal="center" vertical="center" wrapText="1"/>
    </xf>
    <xf numFmtId="0" fontId="25" fillId="6" borderId="76" xfId="3" applyFont="1" applyFill="1" applyBorder="1" applyAlignment="1" applyProtection="1">
      <alignment horizontal="center" vertical="center" wrapText="1"/>
    </xf>
    <xf numFmtId="0" fontId="27" fillId="6" borderId="77" xfId="3" applyFont="1" applyFill="1" applyBorder="1" applyAlignment="1">
      <alignment vertical="center"/>
    </xf>
    <xf numFmtId="0" fontId="27" fillId="6" borderId="19" xfId="3" applyFont="1" applyFill="1" applyBorder="1" applyAlignment="1">
      <alignment wrapText="1"/>
    </xf>
    <xf numFmtId="0" fontId="27" fillId="6" borderId="19" xfId="3" applyFont="1" applyFill="1" applyBorder="1"/>
    <xf numFmtId="0" fontId="27" fillId="6" borderId="19" xfId="3" applyFont="1" applyFill="1" applyBorder="1" applyAlignment="1" applyProtection="1">
      <alignment horizontal="center" wrapText="1"/>
    </xf>
    <xf numFmtId="0" fontId="27" fillId="6" borderId="78" xfId="3" applyFont="1" applyFill="1" applyBorder="1" applyAlignment="1" applyProtection="1">
      <alignment horizontal="center" wrapText="1"/>
    </xf>
    <xf numFmtId="0" fontId="12" fillId="6" borderId="4" xfId="3" applyFont="1" applyFill="1" applyBorder="1"/>
    <xf numFmtId="0" fontId="12" fillId="6" borderId="5" xfId="3" applyFont="1" applyFill="1" applyBorder="1"/>
    <xf numFmtId="0" fontId="27" fillId="6" borderId="77" xfId="3" applyFont="1" applyFill="1" applyBorder="1" applyAlignment="1" applyProtection="1">
      <alignment horizontal="center" wrapText="1"/>
    </xf>
    <xf numFmtId="0" fontId="27" fillId="6" borderId="0" xfId="3" applyFont="1" applyFill="1" applyBorder="1"/>
    <xf numFmtId="0" fontId="12" fillId="6" borderId="0" xfId="3" applyFont="1" applyFill="1" applyBorder="1"/>
    <xf numFmtId="0" fontId="12" fillId="6" borderId="0" xfId="3" applyFill="1" applyBorder="1"/>
    <xf numFmtId="0" fontId="12" fillId="6" borderId="0" xfId="3" applyFont="1" applyFill="1" applyBorder="1" applyAlignment="1" applyProtection="1">
      <alignment horizontal="left" vertical="center"/>
    </xf>
    <xf numFmtId="0" fontId="12" fillId="6" borderId="5" xfId="3" applyFill="1" applyBorder="1"/>
    <xf numFmtId="0" fontId="12" fillId="0" borderId="4" xfId="3" applyFill="1" applyBorder="1"/>
    <xf numFmtId="0" fontId="12" fillId="0" borderId="0" xfId="3" applyFill="1" applyBorder="1"/>
    <xf numFmtId="0" fontId="12" fillId="0" borderId="5" xfId="3" applyFill="1" applyBorder="1"/>
    <xf numFmtId="0" fontId="9" fillId="6" borderId="47" xfId="3" applyFont="1" applyFill="1" applyBorder="1" applyAlignment="1" applyProtection="1">
      <alignment horizontal="center" vertical="center"/>
    </xf>
    <xf numFmtId="0" fontId="12" fillId="6" borderId="0" xfId="3" applyFont="1" applyFill="1" applyBorder="1" applyAlignment="1" applyProtection="1">
      <alignment vertical="center"/>
    </xf>
    <xf numFmtId="0" fontId="12" fillId="6" borderId="0" xfId="3" applyFont="1" applyFill="1" applyBorder="1" applyAlignment="1">
      <alignment wrapText="1"/>
    </xf>
    <xf numFmtId="0" fontId="20" fillId="6" borderId="0" xfId="3" applyFont="1" applyFill="1" applyBorder="1" applyAlignment="1" applyProtection="1">
      <alignment horizontal="center" wrapText="1"/>
    </xf>
    <xf numFmtId="0" fontId="27" fillId="6" borderId="0" xfId="3" applyFont="1" applyFill="1" applyBorder="1" applyAlignment="1" applyProtection="1">
      <alignment horizontal="center" wrapText="1"/>
    </xf>
    <xf numFmtId="0" fontId="27" fillId="6" borderId="5" xfId="3" applyFont="1" applyFill="1" applyBorder="1" applyAlignment="1" applyProtection="1">
      <alignment horizontal="center" wrapText="1"/>
    </xf>
    <xf numFmtId="0" fontId="41" fillId="6" borderId="4" xfId="3" applyFont="1" applyFill="1" applyBorder="1" applyAlignment="1" applyProtection="1">
      <alignment horizontal="left" wrapText="1"/>
    </xf>
    <xf numFmtId="0" fontId="27" fillId="6" borderId="5" xfId="3" applyFont="1" applyFill="1" applyBorder="1"/>
    <xf numFmtId="0" fontId="27" fillId="0" borderId="0" xfId="3" applyFont="1" applyFill="1" applyBorder="1"/>
    <xf numFmtId="0" fontId="27" fillId="0" borderId="79" xfId="3" applyFont="1" applyFill="1" applyBorder="1"/>
    <xf numFmtId="0" fontId="30" fillId="2" borderId="0" xfId="3" applyFont="1" applyFill="1" applyBorder="1"/>
    <xf numFmtId="0" fontId="12" fillId="6" borderId="4" xfId="3" applyFill="1" applyBorder="1"/>
    <xf numFmtId="0" fontId="27" fillId="0" borderId="5" xfId="3" applyFont="1" applyFill="1" applyBorder="1"/>
    <xf numFmtId="0" fontId="25" fillId="6" borderId="47" xfId="3" applyFont="1" applyFill="1" applyBorder="1" applyAlignment="1" applyProtection="1">
      <alignment horizontal="center" vertical="center" wrapText="1"/>
    </xf>
    <xf numFmtId="0" fontId="27" fillId="6" borderId="0" xfId="3" applyFont="1" applyFill="1" applyBorder="1" applyAlignment="1">
      <alignment vertical="center"/>
    </xf>
    <xf numFmtId="0" fontId="27" fillId="6" borderId="4" xfId="3" applyFont="1" applyFill="1" applyBorder="1" applyAlignment="1" applyProtection="1">
      <alignment horizontal="center" wrapText="1"/>
    </xf>
    <xf numFmtId="0" fontId="8" fillId="6" borderId="0" xfId="3" applyFont="1" applyFill="1" applyBorder="1"/>
    <xf numFmtId="0" fontId="8" fillId="6" borderId="5" xfId="3" applyFont="1" applyFill="1" applyBorder="1"/>
    <xf numFmtId="0" fontId="8" fillId="0" borderId="0" xfId="3" applyFont="1" applyFill="1" applyBorder="1"/>
    <xf numFmtId="0" fontId="8" fillId="0" borderId="5" xfId="3" applyFont="1" applyFill="1" applyBorder="1"/>
    <xf numFmtId="0" fontId="4" fillId="6" borderId="47" xfId="3" applyFont="1" applyFill="1" applyBorder="1" applyAlignment="1" applyProtection="1">
      <alignment horizontal="center" vertical="center"/>
    </xf>
    <xf numFmtId="0" fontId="12" fillId="6" borderId="0" xfId="3" applyFont="1" applyFill="1" applyBorder="1" applyAlignment="1" applyProtection="1">
      <alignment vertical="center"/>
      <protection locked="0"/>
    </xf>
    <xf numFmtId="0" fontId="4" fillId="6" borderId="55" xfId="3" applyFont="1" applyFill="1" applyBorder="1" applyAlignment="1" applyProtection="1">
      <alignment horizontal="center" vertical="center"/>
    </xf>
    <xf numFmtId="0" fontId="12" fillId="6" borderId="10" xfId="3" applyFont="1" applyFill="1" applyBorder="1" applyAlignment="1" applyProtection="1">
      <alignment horizontal="left" vertical="center"/>
    </xf>
    <xf numFmtId="0" fontId="12" fillId="6" borderId="10" xfId="3" applyFill="1" applyBorder="1"/>
    <xf numFmtId="0" fontId="12" fillId="6" borderId="11" xfId="3" applyFill="1" applyBorder="1"/>
    <xf numFmtId="0" fontId="12" fillId="6" borderId="9" xfId="3" applyFill="1" applyBorder="1"/>
    <xf numFmtId="0" fontId="27" fillId="6" borderId="10" xfId="3" applyFont="1" applyFill="1" applyBorder="1"/>
    <xf numFmtId="0" fontId="27" fillId="6" borderId="11" xfId="3" applyFont="1" applyFill="1" applyBorder="1"/>
    <xf numFmtId="0" fontId="27" fillId="0" borderId="10" xfId="3" applyFont="1" applyFill="1" applyBorder="1"/>
    <xf numFmtId="0" fontId="27" fillId="0" borderId="11" xfId="3" applyFont="1" applyFill="1" applyBorder="1"/>
    <xf numFmtId="0" fontId="9" fillId="2" borderId="0" xfId="3" applyFont="1" applyFill="1" applyBorder="1" applyAlignment="1"/>
    <xf numFmtId="0" fontId="9" fillId="2" borderId="0" xfId="3" applyFont="1" applyFill="1" applyBorder="1"/>
    <xf numFmtId="0" fontId="27" fillId="2" borderId="0" xfId="3" applyFont="1" applyFill="1" applyBorder="1" applyAlignment="1" applyProtection="1">
      <protection locked="0"/>
    </xf>
    <xf numFmtId="0" fontId="12" fillId="2" borderId="0" xfId="3" applyFont="1" applyFill="1" applyBorder="1" applyProtection="1">
      <protection locked="0"/>
    </xf>
    <xf numFmtId="0" fontId="12" fillId="0" borderId="0" xfId="3" applyFont="1" applyFill="1"/>
    <xf numFmtId="0" fontId="12" fillId="0" borderId="0" xfId="3" applyFill="1"/>
    <xf numFmtId="0" fontId="27" fillId="0" borderId="0" xfId="3" applyFont="1" applyFill="1"/>
    <xf numFmtId="1" fontId="12" fillId="0" borderId="0" xfId="3" applyNumberFormat="1" applyFont="1" applyFill="1"/>
    <xf numFmtId="166" fontId="12" fillId="2" borderId="0" xfId="3" applyNumberFormat="1" applyFont="1" applyFill="1"/>
    <xf numFmtId="10" fontId="12" fillId="2" borderId="6" xfId="3" applyNumberFormat="1" applyFont="1" applyFill="1" applyBorder="1"/>
    <xf numFmtId="0" fontId="61" fillId="12" borderId="0" xfId="3" applyFont="1" applyFill="1"/>
    <xf numFmtId="0" fontId="27" fillId="12" borderId="0" xfId="3" applyFont="1" applyFill="1" applyBorder="1" applyAlignment="1">
      <alignment wrapText="1"/>
    </xf>
    <xf numFmtId="0" fontId="27" fillId="6" borderId="7" xfId="3" applyFont="1" applyFill="1" applyBorder="1" applyAlignment="1" applyProtection="1">
      <alignment horizontal="center" vertical="center" wrapText="1"/>
    </xf>
    <xf numFmtId="0" fontId="27" fillId="6" borderId="34" xfId="3" applyFont="1" applyFill="1" applyBorder="1" applyAlignment="1">
      <alignment vertical="center" wrapText="1"/>
    </xf>
    <xf numFmtId="0" fontId="27" fillId="6" borderId="35" xfId="3" applyFont="1" applyFill="1" applyBorder="1" applyAlignment="1">
      <alignment vertical="center" wrapText="1"/>
    </xf>
    <xf numFmtId="0" fontId="27" fillId="6" borderId="72" xfId="3" applyFont="1" applyFill="1" applyBorder="1" applyAlignment="1" applyProtection="1">
      <alignment horizontal="center" vertical="center" wrapText="1"/>
      <protection locked="0"/>
    </xf>
    <xf numFmtId="0" fontId="27" fillId="6" borderId="93" xfId="3" applyFont="1" applyFill="1" applyBorder="1" applyAlignment="1">
      <alignment vertical="center" wrapText="1"/>
    </xf>
    <xf numFmtId="0" fontId="27" fillId="6" borderId="42" xfId="3" applyFont="1" applyFill="1" applyBorder="1" applyAlignment="1">
      <alignment vertical="center" wrapText="1"/>
    </xf>
    <xf numFmtId="0" fontId="18" fillId="0" borderId="75" xfId="3" applyFont="1" applyFill="1" applyBorder="1" applyAlignment="1">
      <alignment vertical="center" wrapText="1"/>
    </xf>
    <xf numFmtId="0" fontId="18" fillId="0" borderId="46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 wrapText="1"/>
    </xf>
    <xf numFmtId="0" fontId="50" fillId="0" borderId="0" xfId="9" applyFont="1"/>
    <xf numFmtId="1" fontId="9" fillId="0" borderId="36" xfId="3" applyNumberFormat="1" applyFont="1" applyFill="1" applyBorder="1" applyAlignment="1" applyProtection="1">
      <alignment horizontal="center" vertical="center"/>
      <protection locked="0"/>
    </xf>
    <xf numFmtId="1" fontId="12" fillId="6" borderId="39" xfId="1" applyNumberFormat="1" applyFont="1" applyFill="1" applyBorder="1" applyAlignment="1" applyProtection="1">
      <alignment horizontal="center"/>
    </xf>
    <xf numFmtId="1" fontId="16" fillId="6" borderId="39" xfId="1" applyNumberFormat="1" applyFont="1" applyFill="1" applyBorder="1" applyAlignment="1" applyProtection="1">
      <alignment horizontal="center"/>
    </xf>
    <xf numFmtId="1" fontId="12" fillId="0" borderId="56" xfId="1" applyNumberFormat="1" applyFont="1" applyFill="1" applyBorder="1" applyAlignment="1" applyProtection="1">
      <alignment horizontal="center" vertical="center"/>
      <protection locked="0"/>
    </xf>
    <xf numFmtId="1" fontId="9" fillId="2" borderId="0" xfId="1" applyNumberFormat="1" applyFont="1" applyFill="1" applyBorder="1" applyAlignment="1" applyProtection="1">
      <alignment horizontal="left" vertical="center"/>
      <protection locked="0"/>
    </xf>
    <xf numFmtId="0" fontId="27" fillId="0" borderId="6" xfId="1" applyFont="1" applyFill="1" applyBorder="1" applyAlignment="1" applyProtection="1">
      <alignment horizontal="center" vertical="center" wrapText="1"/>
      <protection locked="0"/>
    </xf>
    <xf numFmtId="0" fontId="12" fillId="6" borderId="29" xfId="1" applyFont="1" applyFill="1" applyBorder="1" applyAlignment="1" applyProtection="1">
      <alignment horizontal="center" vertical="center" wrapText="1"/>
      <protection locked="0"/>
    </xf>
    <xf numFmtId="2" fontId="12" fillId="0" borderId="81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81" xfId="1" applyFont="1" applyFill="1" applyBorder="1" applyAlignment="1" applyProtection="1">
      <alignment horizontal="center" vertical="center" wrapText="1"/>
      <protection locked="0"/>
    </xf>
    <xf numFmtId="0" fontId="27" fillId="2" borderId="81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vertical="center" wrapText="1"/>
      <protection locked="0"/>
    </xf>
    <xf numFmtId="0" fontId="27" fillId="2" borderId="6" xfId="1" applyFont="1" applyFill="1" applyBorder="1" applyAlignment="1" applyProtection="1">
      <alignment wrapText="1"/>
      <protection locked="0"/>
    </xf>
    <xf numFmtId="0" fontId="27" fillId="2" borderId="6" xfId="1" applyFont="1" applyFill="1" applyBorder="1" applyAlignment="1" applyProtection="1">
      <alignment wrapText="1"/>
    </xf>
    <xf numFmtId="0" fontId="12" fillId="2" borderId="6" xfId="1" applyFont="1" applyFill="1" applyBorder="1" applyProtection="1">
      <protection locked="0"/>
    </xf>
    <xf numFmtId="0" fontId="9" fillId="2" borderId="6" xfId="1" applyFont="1" applyFill="1" applyBorder="1" applyProtection="1">
      <protection locked="0"/>
    </xf>
    <xf numFmtId="0" fontId="9" fillId="12" borderId="6" xfId="1" applyFont="1" applyFill="1" applyBorder="1" applyProtection="1">
      <protection locked="0"/>
    </xf>
    <xf numFmtId="0" fontId="12" fillId="12" borderId="6" xfId="1" applyFont="1" applyFill="1" applyBorder="1" applyProtection="1">
      <protection locked="0"/>
    </xf>
    <xf numFmtId="0" fontId="8" fillId="2" borderId="40" xfId="1" applyFont="1" applyFill="1" applyBorder="1" applyAlignment="1" applyProtection="1">
      <alignment horizontal="center" vertical="center" wrapText="1"/>
      <protection locked="0"/>
    </xf>
    <xf numFmtId="0" fontId="8" fillId="2" borderId="94" xfId="1" applyFont="1" applyFill="1" applyBorder="1" applyAlignment="1" applyProtection="1">
      <alignment horizontal="center" vertical="center" wrapText="1"/>
      <protection locked="0"/>
    </xf>
    <xf numFmtId="2" fontId="12" fillId="3" borderId="36" xfId="1" applyNumberFormat="1" applyFont="1" applyFill="1" applyBorder="1" applyAlignment="1" applyProtection="1">
      <alignment horizontal="center" vertical="center"/>
    </xf>
    <xf numFmtId="0" fontId="27" fillId="12" borderId="36" xfId="1" applyFont="1" applyFill="1" applyBorder="1" applyAlignment="1" applyProtection="1">
      <alignment wrapText="1"/>
    </xf>
    <xf numFmtId="165" fontId="27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95" xfId="1" applyFill="1" applyBorder="1" applyAlignment="1" applyProtection="1">
      <alignment horizontal="center"/>
    </xf>
    <xf numFmtId="49" fontId="17" fillId="0" borderId="13" xfId="1" applyNumberFormat="1" applyFont="1" applyFill="1" applyBorder="1" applyProtection="1"/>
    <xf numFmtId="2" fontId="27" fillId="2" borderId="18" xfId="3" applyNumberFormat="1" applyFont="1" applyFill="1" applyBorder="1" applyAlignment="1" applyProtection="1">
      <protection locked="0"/>
    </xf>
    <xf numFmtId="0" fontId="2" fillId="6" borderId="39" xfId="1" applyFont="1" applyFill="1" applyBorder="1" applyAlignment="1" applyProtection="1">
      <alignment vertical="center" wrapText="1"/>
    </xf>
    <xf numFmtId="2" fontId="2" fillId="3" borderId="6" xfId="1" applyNumberFormat="1" applyFont="1" applyFill="1" applyBorder="1" applyAlignment="1" applyProtection="1">
      <alignment horizontal="center" vertical="center"/>
      <protection locked="0"/>
    </xf>
    <xf numFmtId="0" fontId="2" fillId="6" borderId="0" xfId="3" applyFont="1" applyFill="1" applyBorder="1" applyAlignment="1" applyProtection="1">
      <alignment vertical="center"/>
      <protection locked="0"/>
    </xf>
    <xf numFmtId="2" fontId="27" fillId="4" borderId="36" xfId="1" applyNumberFormat="1" applyFont="1" applyFill="1" applyBorder="1" applyAlignment="1" applyProtection="1">
      <alignment horizontal="center" vertical="center"/>
      <protection locked="0"/>
    </xf>
    <xf numFmtId="2" fontId="19" fillId="5" borderId="36" xfId="1" applyNumberFormat="1" applyFont="1" applyFill="1" applyBorder="1" applyAlignment="1" applyProtection="1">
      <alignment horizontal="center" vertical="center"/>
      <protection locked="0"/>
    </xf>
    <xf numFmtId="2" fontId="12" fillId="3" borderId="51" xfId="1" applyNumberFormat="1" applyFont="1" applyFill="1" applyBorder="1" applyAlignment="1" applyProtection="1">
      <alignment horizontal="center" vertical="center"/>
      <protection locked="0"/>
    </xf>
    <xf numFmtId="0" fontId="27" fillId="0" borderId="35" xfId="1" applyFont="1" applyFill="1" applyBorder="1" applyAlignment="1" applyProtection="1">
      <alignment vertical="center" wrapText="1"/>
    </xf>
    <xf numFmtId="1" fontId="27" fillId="0" borderId="35" xfId="1" applyNumberFormat="1" applyFont="1" applyFill="1" applyBorder="1" applyAlignment="1" applyProtection="1">
      <alignment horizontal="center" vertical="center" wrapText="1"/>
    </xf>
    <xf numFmtId="0" fontId="27" fillId="0" borderId="35" xfId="1" applyFont="1" applyBorder="1" applyAlignment="1" applyProtection="1">
      <alignment horizontal="center" vertical="center" wrapText="1"/>
      <protection locked="0"/>
    </xf>
    <xf numFmtId="1" fontId="27" fillId="4" borderId="35" xfId="1" applyNumberFormat="1" applyFont="1" applyFill="1" applyBorder="1" applyAlignment="1" applyProtection="1">
      <alignment horizontal="center" vertical="center" wrapText="1"/>
    </xf>
    <xf numFmtId="1" fontId="19" fillId="5" borderId="35" xfId="1" applyNumberFormat="1" applyFont="1" applyFill="1" applyBorder="1" applyAlignment="1" applyProtection="1">
      <alignment horizontal="center" vertical="center" wrapText="1"/>
    </xf>
    <xf numFmtId="1" fontId="27" fillId="0" borderId="42" xfId="1" applyNumberFormat="1" applyFont="1" applyFill="1" applyBorder="1" applyAlignment="1" applyProtection="1">
      <alignment horizontal="center" vertical="center" wrapText="1"/>
    </xf>
    <xf numFmtId="2" fontId="12" fillId="3" borderId="67" xfId="1" applyNumberFormat="1" applyFont="1" applyFill="1" applyBorder="1" applyAlignment="1" applyProtection="1">
      <alignment horizontal="center" vertical="center"/>
      <protection locked="0"/>
    </xf>
    <xf numFmtId="14" fontId="50" fillId="0" borderId="0" xfId="0" applyNumberFormat="1" applyFont="1"/>
    <xf numFmtId="0" fontId="62" fillId="0" borderId="0" xfId="0" applyFont="1"/>
    <xf numFmtId="14" fontId="0" fillId="0" borderId="0" xfId="0" applyNumberFormat="1"/>
    <xf numFmtId="0" fontId="5" fillId="0" borderId="0" xfId="2" applyAlignment="1" applyProtection="1"/>
    <xf numFmtId="0" fontId="2" fillId="0" borderId="6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2" fontId="30" fillId="0" borderId="8" xfId="10" applyNumberFormat="1" applyFont="1" applyFill="1" applyBorder="1" applyAlignment="1" applyProtection="1">
      <alignment horizontal="center" vertical="center"/>
      <protection locked="0"/>
    </xf>
    <xf numFmtId="1" fontId="2" fillId="0" borderId="6" xfId="10" applyNumberFormat="1" applyFont="1" applyFill="1" applyBorder="1" applyAlignment="1" applyProtection="1">
      <alignment horizontal="center" vertical="center"/>
      <protection locked="0"/>
    </xf>
    <xf numFmtId="49" fontId="2" fillId="0" borderId="6" xfId="10" applyNumberFormat="1" applyFont="1" applyFill="1" applyBorder="1" applyAlignment="1" applyProtection="1">
      <alignment horizontal="center" vertical="center"/>
      <protection locked="0"/>
    </xf>
    <xf numFmtId="2" fontId="2" fillId="0" borderId="6" xfId="10" applyNumberFormat="1" applyFont="1" applyFill="1" applyBorder="1" applyAlignment="1" applyProtection="1">
      <alignment horizontal="center" vertical="center" wrapText="1"/>
      <protection locked="0"/>
    </xf>
    <xf numFmtId="2" fontId="2" fillId="0" borderId="6" xfId="10" applyNumberFormat="1" applyFont="1" applyFill="1" applyBorder="1" applyAlignment="1" applyProtection="1">
      <alignment horizontal="center" vertical="center"/>
      <protection locked="0"/>
    </xf>
    <xf numFmtId="167" fontId="2" fillId="0" borderId="6" xfId="10" applyNumberFormat="1" applyFont="1" applyFill="1" applyBorder="1" applyAlignment="1" applyProtection="1">
      <alignment horizontal="center" vertical="center"/>
      <protection locked="0"/>
    </xf>
    <xf numFmtId="168" fontId="2" fillId="3" borderId="6" xfId="10" applyNumberFormat="1" applyFont="1" applyFill="1" applyBorder="1" applyAlignment="1" applyProtection="1">
      <alignment horizontal="center" vertical="center"/>
      <protection locked="0"/>
    </xf>
    <xf numFmtId="2" fontId="2" fillId="3" borderId="6" xfId="10" applyNumberFormat="1" applyFont="1" applyFill="1" applyBorder="1" applyAlignment="1" applyProtection="1">
      <alignment horizontal="center" vertical="center"/>
      <protection locked="0"/>
    </xf>
    <xf numFmtId="2" fontId="2" fillId="3" borderId="53" xfId="10" applyNumberFormat="1" applyFont="1" applyFill="1" applyBorder="1" applyAlignment="1" applyProtection="1">
      <alignment horizontal="center" vertical="center"/>
      <protection locked="0"/>
    </xf>
    <xf numFmtId="4" fontId="2" fillId="0" borderId="8" xfId="10" applyNumberFormat="1" applyFont="1" applyFill="1" applyBorder="1" applyAlignment="1" applyProtection="1">
      <alignment horizontal="center" vertical="center"/>
      <protection locked="0"/>
    </xf>
    <xf numFmtId="4" fontId="2" fillId="0" borderId="80" xfId="10" applyNumberFormat="1" applyFont="1" applyFill="1" applyBorder="1" applyAlignment="1" applyProtection="1">
      <alignment horizontal="center" vertical="center"/>
      <protection locked="0"/>
    </xf>
    <xf numFmtId="4" fontId="2" fillId="0" borderId="8" xfId="10" applyNumberFormat="1" applyFont="1" applyBorder="1" applyAlignment="1">
      <alignment horizontal="left" vertical="center" wrapText="1"/>
    </xf>
    <xf numFmtId="4" fontId="2" fillId="0" borderId="6" xfId="10" applyNumberFormat="1" applyFont="1" applyBorder="1" applyAlignment="1">
      <alignment horizontal="center" vertical="center"/>
    </xf>
    <xf numFmtId="4" fontId="2" fillId="0" borderId="6" xfId="10" applyNumberFormat="1" applyFont="1" applyBorder="1" applyAlignment="1">
      <alignment horizontal="left" vertical="center"/>
    </xf>
    <xf numFmtId="4" fontId="2" fillId="0" borderId="6" xfId="10" applyNumberFormat="1" applyFont="1" applyFill="1" applyBorder="1" applyAlignment="1" applyProtection="1">
      <alignment horizontal="center" vertical="center"/>
      <protection locked="0"/>
    </xf>
    <xf numFmtId="4" fontId="21" fillId="0" borderId="82" xfId="10" applyNumberFormat="1" applyFont="1" applyFill="1" applyBorder="1"/>
    <xf numFmtId="4" fontId="21" fillId="0" borderId="83" xfId="10" applyNumberFormat="1" applyFont="1" applyFill="1" applyBorder="1"/>
    <xf numFmtId="4" fontId="21" fillId="0" borderId="84" xfId="10" applyNumberFormat="1" applyFont="1" applyFill="1" applyBorder="1"/>
    <xf numFmtId="2" fontId="30" fillId="2" borderId="4" xfId="10" applyNumberFormat="1" applyFont="1" applyFill="1" applyBorder="1" applyAlignment="1" applyProtection="1">
      <alignment horizontal="center" vertical="center"/>
      <protection locked="0"/>
    </xf>
    <xf numFmtId="2" fontId="27" fillId="2" borderId="25" xfId="10" applyNumberFormat="1" applyFont="1" applyFill="1" applyBorder="1" applyAlignment="1" applyProtection="1">
      <alignment horizontal="left" vertical="center"/>
      <protection locked="0"/>
    </xf>
    <xf numFmtId="1" fontId="30" fillId="2" borderId="0" xfId="10" applyNumberFormat="1" applyFont="1" applyFill="1" applyBorder="1" applyAlignment="1" applyProtection="1">
      <alignment horizontal="center" vertical="center"/>
      <protection locked="0"/>
    </xf>
    <xf numFmtId="2" fontId="30" fillId="2" borderId="0" xfId="10" applyNumberFormat="1" applyFont="1" applyFill="1" applyBorder="1" applyAlignment="1" applyProtection="1">
      <alignment horizontal="center" vertical="center"/>
      <protection locked="0"/>
    </xf>
    <xf numFmtId="4" fontId="30" fillId="2" borderId="0" xfId="10" applyNumberFormat="1" applyFont="1" applyFill="1" applyBorder="1" applyAlignment="1" applyProtection="1">
      <alignment horizontal="center" vertical="center"/>
      <protection locked="0"/>
    </xf>
    <xf numFmtId="4" fontId="30" fillId="2" borderId="5" xfId="10" applyNumberFormat="1" applyFont="1" applyFill="1" applyBorder="1" applyAlignment="1" applyProtection="1">
      <alignment horizontal="center" vertical="center"/>
      <protection locked="0"/>
    </xf>
    <xf numFmtId="4" fontId="2" fillId="0" borderId="8" xfId="10" applyNumberFormat="1" applyFont="1" applyBorder="1" applyAlignment="1">
      <alignment horizontal="left" vertical="center"/>
    </xf>
    <xf numFmtId="0" fontId="30" fillId="2" borderId="4" xfId="10" applyFont="1" applyFill="1" applyBorder="1"/>
    <xf numFmtId="0" fontId="30" fillId="2" borderId="25" xfId="10" applyFont="1" applyFill="1" applyBorder="1" applyAlignment="1">
      <alignment wrapText="1"/>
    </xf>
    <xf numFmtId="0" fontId="30" fillId="2" borderId="0" xfId="10" applyFont="1" applyFill="1" applyBorder="1"/>
    <xf numFmtId="4" fontId="30" fillId="2" borderId="0" xfId="10" applyNumberFormat="1" applyFont="1" applyFill="1" applyBorder="1"/>
    <xf numFmtId="4" fontId="30" fillId="2" borderId="5" xfId="10" applyNumberFormat="1" applyFont="1" applyFill="1" applyBorder="1"/>
    <xf numFmtId="0" fontId="2" fillId="2" borderId="4" xfId="10" applyFont="1" applyFill="1" applyBorder="1"/>
    <xf numFmtId="0" fontId="2" fillId="2" borderId="25" xfId="10" applyFont="1" applyFill="1" applyBorder="1" applyAlignment="1">
      <alignment wrapText="1"/>
    </xf>
    <xf numFmtId="0" fontId="2" fillId="2" borderId="0" xfId="10" applyFont="1" applyFill="1" applyBorder="1"/>
    <xf numFmtId="4" fontId="2" fillId="2" borderId="0" xfId="10" applyNumberFormat="1" applyFont="1" applyFill="1" applyBorder="1"/>
    <xf numFmtId="4" fontId="2" fillId="2" borderId="5" xfId="10" applyNumberFormat="1" applyFont="1" applyFill="1" applyBorder="1"/>
    <xf numFmtId="4" fontId="2" fillId="0" borderId="48" xfId="10" applyNumberFormat="1" applyFont="1" applyBorder="1" applyAlignment="1">
      <alignment horizontal="left" vertical="center"/>
    </xf>
    <xf numFmtId="0" fontId="2" fillId="2" borderId="4" xfId="10" applyFont="1" applyFill="1" applyBorder="1" applyAlignment="1">
      <alignment horizontal="left"/>
    </xf>
    <xf numFmtId="0" fontId="2" fillId="2" borderId="25" xfId="10" applyFont="1" applyFill="1" applyBorder="1" applyAlignment="1">
      <alignment horizontal="left"/>
    </xf>
    <xf numFmtId="4" fontId="2" fillId="2" borderId="8" xfId="10" applyNumberFormat="1" applyFont="1" applyFill="1" applyBorder="1" applyAlignment="1">
      <alignment vertical="center"/>
    </xf>
    <xf numFmtId="4" fontId="2" fillId="2" borderId="6" xfId="10" applyNumberFormat="1" applyFont="1" applyFill="1" applyBorder="1" applyAlignment="1">
      <alignment horizontal="center" vertical="center"/>
    </xf>
    <xf numFmtId="0" fontId="2" fillId="2" borderId="4" xfId="10" applyFont="1" applyFill="1" applyBorder="1" applyAlignment="1" applyProtection="1">
      <alignment horizontal="left" wrapText="1"/>
    </xf>
    <xf numFmtId="4" fontId="2" fillId="0" borderId="71" xfId="10" applyNumberFormat="1" applyFont="1" applyBorder="1" applyAlignment="1">
      <alignment horizontal="left" vertical="center"/>
    </xf>
    <xf numFmtId="0" fontId="16" fillId="2" borderId="9" xfId="10" applyFont="1" applyFill="1" applyBorder="1" applyAlignment="1" applyProtection="1">
      <alignment horizontal="left" wrapText="1"/>
    </xf>
    <xf numFmtId="0" fontId="16" fillId="2" borderId="70" xfId="10" applyFont="1" applyFill="1" applyBorder="1" applyAlignment="1">
      <alignment horizontal="left"/>
    </xf>
    <xf numFmtId="0" fontId="16" fillId="2" borderId="10" xfId="10" applyFont="1" applyFill="1" applyBorder="1"/>
    <xf numFmtId="4" fontId="16" fillId="2" borderId="10" xfId="10" applyNumberFormat="1" applyFont="1" applyFill="1" applyBorder="1"/>
    <xf numFmtId="4" fontId="16" fillId="2" borderId="11" xfId="10" applyNumberFormat="1" applyFont="1" applyFill="1" applyBorder="1"/>
    <xf numFmtId="4" fontId="16" fillId="3" borderId="64" xfId="10" applyNumberFormat="1" applyFont="1" applyFill="1" applyBorder="1" applyAlignment="1">
      <alignment horizontal="left" vertical="center"/>
    </xf>
    <xf numFmtId="4" fontId="16" fillId="3" borderId="65" xfId="10" applyNumberFormat="1" applyFont="1" applyFill="1" applyBorder="1" applyAlignment="1">
      <alignment horizontal="center" vertical="center"/>
    </xf>
    <xf numFmtId="4" fontId="2" fillId="3" borderId="68" xfId="10" applyNumberFormat="1" applyFont="1" applyFill="1" applyBorder="1" applyAlignment="1">
      <alignment horizontal="left" vertical="center"/>
    </xf>
    <xf numFmtId="4" fontId="2" fillId="3" borderId="65" xfId="10" applyNumberFormat="1" applyFont="1" applyFill="1" applyBorder="1" applyAlignment="1" applyProtection="1">
      <alignment horizontal="center" vertical="center"/>
      <protection locked="0"/>
    </xf>
    <xf numFmtId="4" fontId="2" fillId="3" borderId="66" xfId="10" applyNumberFormat="1" applyFont="1" applyFill="1" applyBorder="1" applyAlignment="1" applyProtection="1">
      <alignment horizontal="center" vertical="center"/>
      <protection locked="0"/>
    </xf>
    <xf numFmtId="4" fontId="42" fillId="0" borderId="10" xfId="10" applyNumberFormat="1" applyFont="1" applyFill="1" applyBorder="1" applyAlignment="1" applyProtection="1">
      <alignment horizontal="center" vertical="center"/>
      <protection locked="0"/>
    </xf>
    <xf numFmtId="4" fontId="42" fillId="0" borderId="85" xfId="10" applyNumberFormat="1" applyFont="1" applyFill="1" applyBorder="1" applyAlignment="1" applyProtection="1">
      <alignment horizontal="center" vertical="center"/>
      <protection locked="0"/>
    </xf>
    <xf numFmtId="4" fontId="42" fillId="0" borderId="86" xfId="10" applyNumberFormat="1" applyFont="1" applyFill="1" applyBorder="1" applyAlignment="1" applyProtection="1">
      <alignment horizontal="center" vertical="center"/>
      <protection locked="0"/>
    </xf>
    <xf numFmtId="1" fontId="2" fillId="0" borderId="8" xfId="10" applyNumberFormat="1" applyFont="1" applyFill="1" applyBorder="1" applyAlignment="1" applyProtection="1">
      <alignment horizontal="center" vertical="center"/>
      <protection locked="0"/>
    </xf>
    <xf numFmtId="1" fontId="2" fillId="0" borderId="80" xfId="10" applyNumberFormat="1" applyFont="1" applyFill="1" applyBorder="1" applyAlignment="1" applyProtection="1">
      <alignment horizontal="center" vertical="center"/>
      <protection locked="0"/>
    </xf>
    <xf numFmtId="2" fontId="30" fillId="2" borderId="5" xfId="10" applyNumberFormat="1" applyFont="1" applyFill="1" applyBorder="1" applyAlignment="1" applyProtection="1">
      <alignment horizontal="center" vertical="center"/>
      <protection locked="0"/>
    </xf>
    <xf numFmtId="2" fontId="42" fillId="0" borderId="10" xfId="10" applyNumberFormat="1" applyFont="1" applyFill="1" applyBorder="1" applyAlignment="1" applyProtection="1">
      <alignment horizontal="center" vertical="center"/>
      <protection locked="0"/>
    </xf>
    <xf numFmtId="2" fontId="42" fillId="0" borderId="85" xfId="10" applyNumberFormat="1" applyFont="1" applyFill="1" applyBorder="1" applyAlignment="1" applyProtection="1">
      <alignment horizontal="center" vertical="center"/>
      <protection locked="0"/>
    </xf>
    <xf numFmtId="2" fontId="42" fillId="0" borderId="86" xfId="10" applyNumberFormat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Protection="1">
      <protection locked="0"/>
    </xf>
    <xf numFmtId="2" fontId="65" fillId="5" borderId="6" xfId="1" applyNumberFormat="1" applyFont="1" applyFill="1" applyBorder="1" applyAlignment="1" applyProtection="1">
      <alignment horizontal="center" vertical="center"/>
      <protection locked="0"/>
    </xf>
    <xf numFmtId="2" fontId="65" fillId="5" borderId="54" xfId="1" applyNumberFormat="1" applyFont="1" applyFill="1" applyBorder="1" applyAlignment="1" applyProtection="1">
      <alignment horizontal="center" vertical="center"/>
      <protection locked="0"/>
    </xf>
    <xf numFmtId="165" fontId="65" fillId="5" borderId="6" xfId="1" applyNumberFormat="1" applyFont="1" applyFill="1" applyBorder="1" applyAlignment="1" applyProtection="1">
      <alignment horizontal="center" vertical="center"/>
      <protection locked="0"/>
    </xf>
    <xf numFmtId="2" fontId="65" fillId="5" borderId="65" xfId="1" applyNumberFormat="1" applyFont="1" applyFill="1" applyBorder="1" applyAlignment="1" applyProtection="1">
      <alignment horizontal="center" vertical="center"/>
      <protection locked="0"/>
    </xf>
    <xf numFmtId="2" fontId="65" fillId="5" borderId="41" xfId="1" applyNumberFormat="1" applyFont="1" applyFill="1" applyBorder="1" applyAlignment="1" applyProtection="1">
      <alignment horizontal="center" vertical="center"/>
      <protection locked="0"/>
    </xf>
    <xf numFmtId="165" fontId="65" fillId="5" borderId="40" xfId="1" applyNumberFormat="1" applyFont="1" applyFill="1" applyBorder="1" applyAlignment="1" applyProtection="1">
      <alignment horizontal="center" vertical="center"/>
      <protection locked="0"/>
    </xf>
    <xf numFmtId="9" fontId="65" fillId="5" borderId="36" xfId="8" applyFont="1" applyFill="1" applyBorder="1" applyAlignment="1" applyProtection="1">
      <alignment horizontal="center" vertical="center"/>
      <protection locked="0"/>
    </xf>
    <xf numFmtId="9" fontId="65" fillId="5" borderId="61" xfId="8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/>
      <protection locked="0"/>
    </xf>
    <xf numFmtId="170" fontId="12" fillId="0" borderId="6" xfId="1" applyNumberFormat="1" applyFont="1" applyFill="1" applyBorder="1" applyAlignment="1" applyProtection="1">
      <alignment horizontal="center" vertical="center"/>
      <protection locked="0"/>
    </xf>
    <xf numFmtId="2" fontId="34" fillId="0" borderId="8" xfId="10" applyNumberFormat="1" applyFont="1" applyFill="1" applyBorder="1" applyAlignment="1" applyProtection="1">
      <alignment horizontal="center" vertical="center"/>
      <protection locked="0"/>
    </xf>
    <xf numFmtId="0" fontId="9" fillId="0" borderId="8" xfId="10" applyFont="1" applyBorder="1" applyAlignment="1">
      <alignment horizontal="left" vertical="center" wrapText="1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left" vertical="center"/>
    </xf>
    <xf numFmtId="165" fontId="2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81" xfId="10" applyNumberFormat="1" applyFont="1" applyFill="1" applyBorder="1" applyAlignment="1" applyProtection="1">
      <alignment horizontal="center" vertical="center"/>
      <protection locked="0"/>
    </xf>
    <xf numFmtId="165" fontId="9" fillId="0" borderId="53" xfId="10" applyNumberFormat="1" applyFont="1" applyFill="1" applyBorder="1" applyAlignment="1" applyProtection="1">
      <alignment horizontal="center" vertical="center"/>
      <protection locked="0"/>
    </xf>
    <xf numFmtId="165" fontId="21" fillId="0" borderId="82" xfId="10" applyNumberFormat="1" applyFont="1" applyFill="1" applyBorder="1"/>
    <xf numFmtId="165" fontId="21" fillId="0" borderId="83" xfId="10" applyNumberFormat="1" applyFont="1" applyFill="1" applyBorder="1"/>
    <xf numFmtId="165" fontId="21" fillId="0" borderId="84" xfId="10" applyNumberFormat="1" applyFont="1" applyFill="1" applyBorder="1"/>
    <xf numFmtId="0" fontId="2" fillId="0" borderId="0" xfId="10" applyFill="1" applyBorder="1"/>
    <xf numFmtId="2" fontId="34" fillId="2" borderId="4" xfId="10" applyNumberFormat="1" applyFont="1" applyFill="1" applyBorder="1" applyAlignment="1" applyProtection="1">
      <alignment horizontal="center" vertical="center"/>
      <protection locked="0"/>
    </xf>
    <xf numFmtId="2" fontId="30" fillId="2" borderId="25" xfId="10" applyNumberFormat="1" applyFont="1" applyFill="1" applyBorder="1" applyAlignment="1" applyProtection="1">
      <alignment horizontal="center" vertical="center"/>
      <protection locked="0"/>
    </xf>
    <xf numFmtId="0" fontId="9" fillId="0" borderId="8" xfId="10" applyFont="1" applyBorder="1" applyAlignment="1">
      <alignment horizontal="left" vertical="center"/>
    </xf>
    <xf numFmtId="0" fontId="30" fillId="2" borderId="5" xfId="10" applyFont="1" applyFill="1" applyBorder="1"/>
    <xf numFmtId="0" fontId="2" fillId="2" borderId="4" xfId="10" applyFill="1" applyBorder="1"/>
    <xf numFmtId="0" fontId="2" fillId="2" borderId="5" xfId="10" applyFont="1" applyFill="1" applyBorder="1"/>
    <xf numFmtId="0" fontId="9" fillId="0" borderId="48" xfId="10" applyFont="1" applyBorder="1" applyAlignment="1">
      <alignment horizontal="left" vertical="center"/>
    </xf>
    <xf numFmtId="0" fontId="2" fillId="2" borderId="4" xfId="10" applyFill="1" applyBorder="1" applyAlignment="1">
      <alignment horizontal="left"/>
    </xf>
    <xf numFmtId="0" fontId="2" fillId="2" borderId="25" xfId="10" applyFill="1" applyBorder="1" applyAlignment="1">
      <alignment horizontal="left"/>
    </xf>
    <xf numFmtId="0" fontId="2" fillId="2" borderId="0" xfId="10" applyFill="1" applyBorder="1"/>
    <xf numFmtId="0" fontId="2" fillId="2" borderId="5" xfId="10" applyFill="1" applyBorder="1"/>
    <xf numFmtId="0" fontId="9" fillId="2" borderId="8" xfId="10" applyFont="1" applyFill="1" applyBorder="1" applyAlignment="1">
      <alignment vertical="center"/>
    </xf>
    <xf numFmtId="0" fontId="9" fillId="2" borderId="6" xfId="10" applyFont="1" applyFill="1" applyBorder="1" applyAlignment="1">
      <alignment horizontal="center" vertical="center"/>
    </xf>
    <xf numFmtId="0" fontId="9" fillId="0" borderId="71" xfId="10" applyFont="1" applyBorder="1" applyAlignment="1">
      <alignment horizontal="left" vertical="center"/>
    </xf>
    <xf numFmtId="165" fontId="9" fillId="0" borderId="54" xfId="10" applyNumberFormat="1" applyFont="1" applyFill="1" applyBorder="1" applyAlignment="1" applyProtection="1">
      <alignment horizontal="center" vertical="center"/>
      <protection locked="0"/>
    </xf>
    <xf numFmtId="165" fontId="9" fillId="0" borderId="18" xfId="10" applyNumberFormat="1" applyFont="1" applyFill="1" applyBorder="1" applyAlignment="1" applyProtection="1">
      <alignment horizontal="center" vertical="center"/>
      <protection locked="0"/>
    </xf>
    <xf numFmtId="165" fontId="9" fillId="0" borderId="59" xfId="10" applyNumberFormat="1" applyFont="1" applyFill="1" applyBorder="1" applyAlignment="1" applyProtection="1">
      <alignment horizontal="center" vertical="center"/>
      <protection locked="0"/>
    </xf>
    <xf numFmtId="0" fontId="16" fillId="2" borderId="11" xfId="10" applyFont="1" applyFill="1" applyBorder="1"/>
    <xf numFmtId="0" fontId="26" fillId="3" borderId="64" xfId="10" applyFont="1" applyFill="1" applyBorder="1" applyAlignment="1">
      <alignment horizontal="left" vertical="center"/>
    </xf>
    <xf numFmtId="0" fontId="26" fillId="3" borderId="65" xfId="10" applyFont="1" applyFill="1" applyBorder="1" applyAlignment="1">
      <alignment horizontal="center" vertical="center"/>
    </xf>
    <xf numFmtId="0" fontId="9" fillId="3" borderId="68" xfId="10" applyFont="1" applyFill="1" applyBorder="1" applyAlignment="1">
      <alignment horizontal="left" vertical="center"/>
    </xf>
    <xf numFmtId="2" fontId="9" fillId="3" borderId="65" xfId="10" applyNumberFormat="1" applyFont="1" applyFill="1" applyBorder="1" applyAlignment="1" applyProtection="1">
      <alignment horizontal="center" vertical="center"/>
      <protection locked="0"/>
    </xf>
    <xf numFmtId="2" fontId="9" fillId="3" borderId="66" xfId="10" applyNumberFormat="1" applyFont="1" applyFill="1" applyBorder="1" applyAlignment="1" applyProtection="1">
      <alignment horizontal="center" vertical="center"/>
      <protection locked="0"/>
    </xf>
    <xf numFmtId="0" fontId="2" fillId="2" borderId="39" xfId="1" applyFont="1" applyFill="1" applyBorder="1" applyAlignment="1" applyProtection="1">
      <alignment vertical="center"/>
      <protection locked="0"/>
    </xf>
    <xf numFmtId="165" fontId="2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81" xfId="10" applyNumberFormat="1" applyFont="1" applyFill="1" applyBorder="1" applyAlignment="1" applyProtection="1">
      <alignment horizontal="center" vertical="center"/>
      <protection locked="0"/>
    </xf>
    <xf numFmtId="165" fontId="9" fillId="0" borderId="53" xfId="10" applyNumberFormat="1" applyFont="1" applyFill="1" applyBorder="1" applyAlignment="1" applyProtection="1">
      <alignment horizontal="center" vertical="center"/>
      <protection locked="0"/>
    </xf>
    <xf numFmtId="165" fontId="9" fillId="0" borderId="54" xfId="10" applyNumberFormat="1" applyFont="1" applyFill="1" applyBorder="1" applyAlignment="1" applyProtection="1">
      <alignment horizontal="center" vertical="center"/>
      <protection locked="0"/>
    </xf>
    <xf numFmtId="165" fontId="9" fillId="0" borderId="18" xfId="10" applyNumberFormat="1" applyFont="1" applyFill="1" applyBorder="1" applyAlignment="1" applyProtection="1">
      <alignment horizontal="center" vertical="center"/>
      <protection locked="0"/>
    </xf>
    <xf numFmtId="165" fontId="9" fillId="0" borderId="59" xfId="10" applyNumberFormat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Protection="1"/>
    <xf numFmtId="0" fontId="8" fillId="0" borderId="40" xfId="1" applyFont="1" applyBorder="1" applyAlignment="1" applyProtection="1">
      <alignment vertical="center" wrapText="1"/>
      <protection locked="0"/>
    </xf>
    <xf numFmtId="0" fontId="12" fillId="2" borderId="6" xfId="1" applyFont="1" applyFill="1" applyBorder="1" applyAlignment="1" applyProtection="1">
      <alignment horizontal="left" vertical="center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2" borderId="41" xfId="1" applyFont="1" applyFill="1" applyBorder="1" applyAlignment="1" applyProtection="1">
      <alignment horizontal="left" vertical="center"/>
      <protection locked="0"/>
    </xf>
    <xf numFmtId="49" fontId="12" fillId="2" borderId="41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65" xfId="1" applyNumberFormat="1" applyFont="1" applyFill="1" applyBorder="1" applyAlignment="1" applyProtection="1">
      <alignment vertical="center" wrapText="1"/>
      <protection locked="0"/>
    </xf>
    <xf numFmtId="2" fontId="2" fillId="3" borderId="65" xfId="1" applyNumberFormat="1" applyFont="1" applyFill="1" applyBorder="1" applyAlignment="1" applyProtection="1">
      <alignment horizontal="center" vertical="center"/>
      <protection locked="0"/>
    </xf>
    <xf numFmtId="0" fontId="12" fillId="3" borderId="41" xfId="1" applyFont="1" applyFill="1" applyBorder="1" applyAlignment="1" applyProtection="1">
      <alignment horizontal="left" vertical="center"/>
      <protection locked="0"/>
    </xf>
    <xf numFmtId="49" fontId="12" fillId="3" borderId="41" xfId="1" applyNumberFormat="1" applyFont="1" applyFill="1" applyBorder="1" applyAlignment="1" applyProtection="1">
      <alignment vertical="center" wrapText="1"/>
      <protection locked="0"/>
    </xf>
    <xf numFmtId="0" fontId="12" fillId="3" borderId="41" xfId="1" applyFont="1" applyFill="1" applyBorder="1" applyAlignment="1" applyProtection="1">
      <alignment horizontal="center" vertical="center"/>
      <protection locked="0"/>
    </xf>
    <xf numFmtId="2" fontId="12" fillId="3" borderId="41" xfId="1" applyNumberFormat="1" applyFont="1" applyFill="1" applyBorder="1" applyAlignment="1" applyProtection="1">
      <alignment horizontal="center" vertical="center"/>
      <protection locked="0"/>
    </xf>
    <xf numFmtId="49" fontId="8" fillId="0" borderId="40" xfId="1" applyNumberFormat="1" applyFont="1" applyBorder="1" applyAlignment="1" applyProtection="1">
      <alignment horizontal="center" vertical="center" wrapText="1"/>
      <protection locked="0"/>
    </xf>
    <xf numFmtId="0" fontId="2" fillId="0" borderId="44" xfId="1" applyFont="1" applyFill="1" applyBorder="1" applyAlignment="1" applyProtection="1">
      <alignment horizontal="center" vertical="center"/>
      <protection locked="0"/>
    </xf>
    <xf numFmtId="0" fontId="2" fillId="0" borderId="41" xfId="1" applyFont="1" applyFill="1" applyBorder="1" applyAlignment="1" applyProtection="1">
      <alignment horizontal="left" vertical="center" wrapText="1"/>
      <protection locked="0"/>
    </xf>
    <xf numFmtId="49" fontId="2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1" xfId="1" applyFont="1" applyFill="1" applyBorder="1" applyAlignment="1" applyProtection="1">
      <alignment horizontal="center" vertical="center"/>
      <protection locked="0"/>
    </xf>
    <xf numFmtId="2" fontId="2" fillId="4" borderId="41" xfId="1" applyNumberFormat="1" applyFont="1" applyFill="1" applyBorder="1" applyAlignment="1" applyProtection="1">
      <alignment horizontal="center" vertical="center"/>
      <protection locked="0"/>
    </xf>
    <xf numFmtId="2" fontId="2" fillId="2" borderId="41" xfId="1" applyNumberFormat="1" applyFont="1" applyFill="1" applyBorder="1" applyAlignment="1" applyProtection="1">
      <alignment horizontal="center" vertical="center"/>
      <protection locked="0"/>
    </xf>
    <xf numFmtId="2" fontId="2" fillId="2" borderId="6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49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2" fontId="2" fillId="0" borderId="6" xfId="1" applyNumberFormat="1" applyFont="1" applyFill="1" applyBorder="1" applyAlignment="1" applyProtection="1">
      <alignment horizontal="center" vertical="center"/>
      <protection locked="0"/>
    </xf>
    <xf numFmtId="2" fontId="2" fillId="0" borderId="53" xfId="1" applyNumberFormat="1" applyFont="1" applyFill="1" applyBorder="1" applyAlignment="1" applyProtection="1">
      <alignment horizontal="center" vertical="center"/>
      <protection locked="0"/>
    </xf>
    <xf numFmtId="0" fontId="2" fillId="3" borderId="8" xfId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left" vertical="center" wrapText="1"/>
      <protection locked="0"/>
    </xf>
    <xf numFmtId="49" fontId="2" fillId="3" borderId="6" xfId="1" applyNumberFormat="1" applyFont="1" applyFill="1" applyBorder="1" applyAlignment="1" applyProtection="1">
      <alignment horizontal="center" vertical="center" wrapText="1"/>
    </xf>
    <xf numFmtId="0" fontId="2" fillId="3" borderId="6" xfId="1" applyFont="1" applyFill="1" applyBorder="1" applyAlignment="1" applyProtection="1">
      <alignment horizontal="center" vertical="center"/>
      <protection locked="0"/>
    </xf>
    <xf numFmtId="2" fontId="2" fillId="3" borderId="53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</xf>
    <xf numFmtId="165" fontId="2" fillId="4" borderId="6" xfId="1" applyNumberFormat="1" applyFont="1" applyFill="1" applyBorder="1" applyAlignment="1" applyProtection="1">
      <alignment horizontal="center" vertical="center"/>
      <protection locked="0"/>
    </xf>
    <xf numFmtId="165" fontId="2" fillId="0" borderId="6" xfId="1" applyNumberFormat="1" applyFont="1" applyFill="1" applyBorder="1" applyAlignment="1" applyProtection="1">
      <alignment horizontal="center" vertical="center"/>
      <protection locked="0"/>
    </xf>
    <xf numFmtId="165" fontId="2" fillId="0" borderId="53" xfId="1" applyNumberFormat="1" applyFont="1" applyFill="1" applyBorder="1" applyAlignment="1" applyProtection="1">
      <alignment horizontal="center" vertical="center"/>
      <protection locked="0"/>
    </xf>
    <xf numFmtId="0" fontId="2" fillId="6" borderId="71" xfId="1" applyFont="1" applyFill="1" applyBorder="1" applyAlignment="1" applyProtection="1">
      <alignment horizontal="center" vertical="center"/>
      <protection locked="0"/>
    </xf>
    <xf numFmtId="0" fontId="2" fillId="6" borderId="54" xfId="1" applyFont="1" applyFill="1" applyBorder="1" applyAlignment="1" applyProtection="1">
      <alignment horizontal="left" vertical="center" wrapText="1"/>
      <protection locked="0"/>
    </xf>
    <xf numFmtId="49" fontId="2" fillId="6" borderId="54" xfId="1" quotePrefix="1" applyNumberFormat="1" applyFont="1" applyFill="1" applyBorder="1" applyAlignment="1" applyProtection="1">
      <alignment horizontal="center" vertical="center" wrapText="1"/>
    </xf>
    <xf numFmtId="0" fontId="2" fillId="6" borderId="54" xfId="1" applyFont="1" applyFill="1" applyBorder="1" applyAlignment="1" applyProtection="1">
      <alignment horizontal="center" vertical="center"/>
      <protection locked="0"/>
    </xf>
    <xf numFmtId="165" fontId="2" fillId="4" borderId="54" xfId="1" applyNumberFormat="1" applyFont="1" applyFill="1" applyBorder="1" applyAlignment="1" applyProtection="1">
      <alignment horizontal="center" vertical="center"/>
      <protection locked="0"/>
    </xf>
    <xf numFmtId="165" fontId="65" fillId="6" borderId="54" xfId="1" applyNumberFormat="1" applyFont="1" applyFill="1" applyBorder="1" applyAlignment="1" applyProtection="1">
      <alignment horizontal="center" vertical="center"/>
      <protection locked="0"/>
    </xf>
    <xf numFmtId="165" fontId="2" fillId="6" borderId="54" xfId="1" applyNumberFormat="1" applyFont="1" applyFill="1" applyBorder="1" applyAlignment="1" applyProtection="1">
      <alignment horizontal="center" vertical="center"/>
      <protection locked="0"/>
    </xf>
    <xf numFmtId="165" fontId="2" fillId="6" borderId="59" xfId="1" applyNumberFormat="1" applyFont="1" applyFill="1" applyBorder="1" applyAlignment="1" applyProtection="1">
      <alignment horizontal="center" vertical="center"/>
      <protection locked="0"/>
    </xf>
    <xf numFmtId="0" fontId="2" fillId="3" borderId="44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left" vertical="center" wrapText="1"/>
      <protection locked="0"/>
    </xf>
    <xf numFmtId="49" fontId="2" fillId="3" borderId="41" xfId="1" applyNumberFormat="1" applyFont="1" applyFill="1" applyBorder="1" applyAlignment="1" applyProtection="1">
      <alignment horizontal="center" vertical="center" wrapText="1"/>
    </xf>
    <xf numFmtId="0" fontId="2" fillId="3" borderId="41" xfId="1" applyFont="1" applyFill="1" applyBorder="1" applyAlignment="1" applyProtection="1">
      <alignment horizontal="center" vertical="center"/>
    </xf>
    <xf numFmtId="165" fontId="2" fillId="4" borderId="41" xfId="1" applyNumberFormat="1" applyFont="1" applyFill="1" applyBorder="1" applyAlignment="1" applyProtection="1">
      <alignment horizontal="center" vertical="center"/>
      <protection locked="0"/>
    </xf>
    <xf numFmtId="165" fontId="65" fillId="5" borderId="41" xfId="1" applyNumberFormat="1" applyFont="1" applyFill="1" applyBorder="1" applyAlignment="1" applyProtection="1">
      <alignment horizontal="center" vertical="center"/>
      <protection locked="0"/>
    </xf>
    <xf numFmtId="165" fontId="2" fillId="3" borderId="41" xfId="1" applyNumberFormat="1" applyFont="1" applyFill="1" applyBorder="1" applyAlignment="1" applyProtection="1">
      <alignment horizontal="center" vertical="center"/>
      <protection locked="0"/>
    </xf>
    <xf numFmtId="165" fontId="2" fillId="3" borderId="67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53" xfId="1" applyNumberFormat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center" vertical="center"/>
    </xf>
    <xf numFmtId="165" fontId="2" fillId="3" borderId="6" xfId="1" applyNumberFormat="1" applyFont="1" applyFill="1" applyBorder="1" applyAlignment="1" applyProtection="1">
      <alignment horizontal="center" vertical="center"/>
      <protection locked="0"/>
    </xf>
    <xf numFmtId="165" fontId="2" fillId="3" borderId="53" xfId="1" applyNumberFormat="1" applyFont="1" applyFill="1" applyBorder="1" applyAlignment="1" applyProtection="1">
      <alignment horizontal="center" vertical="center"/>
      <protection locked="0"/>
    </xf>
    <xf numFmtId="0" fontId="2" fillId="0" borderId="71" xfId="1" applyFont="1" applyFill="1" applyBorder="1" applyAlignment="1" applyProtection="1">
      <alignment horizontal="center" vertical="center"/>
      <protection locked="0"/>
    </xf>
    <xf numFmtId="0" fontId="2" fillId="0" borderId="54" xfId="1" applyFont="1" applyFill="1" applyBorder="1" applyAlignment="1" applyProtection="1">
      <alignment horizontal="left" vertical="center" wrapText="1"/>
      <protection locked="0"/>
    </xf>
    <xf numFmtId="49" fontId="2" fillId="2" borderId="54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54" xfId="1" applyFont="1" applyFill="1" applyBorder="1" applyAlignment="1" applyProtection="1">
      <alignment horizontal="center" vertical="center"/>
      <protection locked="0"/>
    </xf>
    <xf numFmtId="2" fontId="2" fillId="4" borderId="54" xfId="1" applyNumberFormat="1" applyFont="1" applyFill="1" applyBorder="1" applyAlignment="1" applyProtection="1">
      <alignment horizontal="center" vertical="center"/>
      <protection locked="0"/>
    </xf>
    <xf numFmtId="2" fontId="2" fillId="0" borderId="54" xfId="1" applyNumberFormat="1" applyFont="1" applyFill="1" applyBorder="1" applyAlignment="1" applyProtection="1">
      <alignment horizontal="center" vertical="center"/>
      <protection locked="0"/>
    </xf>
    <xf numFmtId="2" fontId="2" fillId="0" borderId="59" xfId="1" applyNumberFormat="1" applyFont="1" applyFill="1" applyBorder="1" applyAlignment="1" applyProtection="1">
      <alignment horizontal="center" vertical="center"/>
      <protection locked="0"/>
    </xf>
    <xf numFmtId="2" fontId="2" fillId="0" borderId="41" xfId="1" applyNumberFormat="1" applyFont="1" applyFill="1" applyBorder="1" applyAlignment="1" applyProtection="1">
      <alignment horizontal="center" vertical="center"/>
      <protection locked="0"/>
    </xf>
    <xf numFmtId="2" fontId="2" fillId="0" borderId="67" xfId="1" applyNumberFormat="1" applyFont="1" applyFill="1" applyBorder="1" applyAlignment="1" applyProtection="1">
      <alignment horizontal="center" vertical="center"/>
      <protection locked="0"/>
    </xf>
    <xf numFmtId="49" fontId="2" fillId="3" borderId="6" xfId="1" applyNumberFormat="1" applyFont="1" applyFill="1" applyBorder="1" applyAlignment="1" applyProtection="1">
      <alignment horizontal="center" vertical="center"/>
      <protection locked="0"/>
    </xf>
    <xf numFmtId="0" fontId="2" fillId="3" borderId="71" xfId="1" applyFont="1" applyFill="1" applyBorder="1" applyAlignment="1" applyProtection="1">
      <alignment horizontal="center" vertical="center"/>
      <protection locked="0"/>
    </xf>
    <xf numFmtId="0" fontId="2" fillId="3" borderId="54" xfId="1" applyFont="1" applyFill="1" applyBorder="1" applyAlignment="1" applyProtection="1">
      <alignment horizontal="left" vertical="center" wrapText="1"/>
      <protection locked="0"/>
    </xf>
    <xf numFmtId="49" fontId="2" fillId="3" borderId="54" xfId="1" applyNumberFormat="1" applyFont="1" applyFill="1" applyBorder="1" applyAlignment="1" applyProtection="1">
      <alignment horizontal="center" vertical="center"/>
      <protection locked="0"/>
    </xf>
    <xf numFmtId="0" fontId="2" fillId="3" borderId="54" xfId="1" applyFont="1" applyFill="1" applyBorder="1" applyAlignment="1" applyProtection="1">
      <alignment horizontal="center" vertical="center"/>
      <protection locked="0"/>
    </xf>
    <xf numFmtId="2" fontId="2" fillId="3" borderId="54" xfId="1" applyNumberFormat="1" applyFont="1" applyFill="1" applyBorder="1" applyAlignment="1" applyProtection="1">
      <alignment horizontal="center" vertical="center"/>
      <protection locked="0"/>
    </xf>
    <xf numFmtId="1" fontId="2" fillId="3" borderId="54" xfId="1" applyNumberFormat="1" applyFont="1" applyFill="1" applyBorder="1" applyAlignment="1" applyProtection="1">
      <alignment horizontal="center" vertical="center"/>
      <protection locked="0"/>
    </xf>
    <xf numFmtId="1" fontId="2" fillId="3" borderId="59" xfId="1" applyNumberFormat="1" applyFont="1" applyFill="1" applyBorder="1" applyAlignment="1" applyProtection="1">
      <alignment horizontal="center" vertical="center"/>
      <protection locked="0"/>
    </xf>
    <xf numFmtId="0" fontId="2" fillId="0" borderId="44" xfId="1" applyFont="1" applyFill="1" applyBorder="1" applyAlignment="1" applyProtection="1">
      <alignment horizontal="center" vertical="center"/>
    </xf>
    <xf numFmtId="0" fontId="2" fillId="0" borderId="41" xfId="1" applyFont="1" applyFill="1" applyBorder="1" applyAlignment="1" applyProtection="1">
      <alignment horizontal="left" vertical="center"/>
    </xf>
    <xf numFmtId="49" fontId="2" fillId="2" borderId="4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41" xfId="1" applyFon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left" vertical="center"/>
    </xf>
    <xf numFmtId="49" fontId="2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horizontal="center" vertical="center"/>
    </xf>
    <xf numFmtId="0" fontId="2" fillId="3" borderId="6" xfId="1" applyFont="1" applyFill="1" applyBorder="1" applyAlignment="1" applyProtection="1">
      <alignment horizontal="left" vertical="center"/>
    </xf>
    <xf numFmtId="49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3" borderId="71" xfId="1" applyFont="1" applyFill="1" applyBorder="1" applyAlignment="1" applyProtection="1">
      <alignment horizontal="center" vertical="center"/>
    </xf>
    <xf numFmtId="0" fontId="2" fillId="3" borderId="54" xfId="1" applyFont="1" applyFill="1" applyBorder="1" applyAlignment="1" applyProtection="1">
      <alignment horizontal="left" vertical="center"/>
    </xf>
    <xf numFmtId="49" fontId="2" fillId="3" borderId="54" xfId="1" applyNumberFormat="1" applyFont="1" applyFill="1" applyBorder="1" applyAlignment="1" applyProtection="1">
      <alignment horizontal="center" vertical="center" wrapText="1"/>
    </xf>
    <xf numFmtId="0" fontId="2" fillId="3" borderId="54" xfId="1" applyFont="1" applyFill="1" applyBorder="1" applyAlignment="1" applyProtection="1">
      <alignment horizontal="center" vertical="center"/>
    </xf>
    <xf numFmtId="2" fontId="2" fillId="3" borderId="59" xfId="1" applyNumberFormat="1" applyFont="1" applyFill="1" applyBorder="1" applyAlignment="1" applyProtection="1">
      <alignment horizontal="center" vertical="center"/>
      <protection locked="0"/>
    </xf>
    <xf numFmtId="0" fontId="2" fillId="0" borderId="41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2" fillId="3" borderId="64" xfId="1" applyFont="1" applyFill="1" applyBorder="1" applyAlignment="1" applyProtection="1">
      <alignment horizontal="center" vertical="center"/>
    </xf>
    <xf numFmtId="0" fontId="2" fillId="3" borderId="65" xfId="1" applyFont="1" applyFill="1" applyBorder="1" applyAlignment="1" applyProtection="1">
      <alignment horizontal="left" vertical="center"/>
    </xf>
    <xf numFmtId="49" fontId="2" fillId="3" borderId="65" xfId="1" applyNumberFormat="1" applyFont="1" applyFill="1" applyBorder="1" applyAlignment="1" applyProtection="1">
      <alignment horizontal="center" vertical="center" wrapText="1"/>
    </xf>
    <xf numFmtId="0" fontId="2" fillId="3" borderId="65" xfId="1" applyFont="1" applyFill="1" applyBorder="1" applyAlignment="1" applyProtection="1">
      <alignment horizontal="center" vertical="center"/>
    </xf>
    <xf numFmtId="2" fontId="2" fillId="4" borderId="65" xfId="1" applyNumberFormat="1" applyFont="1" applyFill="1" applyBorder="1" applyAlignment="1" applyProtection="1">
      <alignment horizontal="center" vertical="center"/>
      <protection locked="0"/>
    </xf>
    <xf numFmtId="2" fontId="2" fillId="3" borderId="66" xfId="1" applyNumberFormat="1" applyFont="1" applyFill="1" applyBorder="1" applyAlignment="1" applyProtection="1">
      <alignment horizontal="center" vertical="center"/>
      <protection locked="0"/>
    </xf>
    <xf numFmtId="0" fontId="2" fillId="3" borderId="87" xfId="1" applyFont="1" applyFill="1" applyBorder="1" applyAlignment="1" applyProtection="1">
      <alignment horizontal="center" vertical="center"/>
    </xf>
    <xf numFmtId="0" fontId="2" fillId="3" borderId="40" xfId="1" applyFont="1" applyFill="1" applyBorder="1" applyAlignment="1" applyProtection="1">
      <alignment horizontal="left" vertical="center"/>
    </xf>
    <xf numFmtId="49" fontId="2" fillId="3" borderId="40" xfId="1" applyNumberFormat="1" applyFont="1" applyFill="1" applyBorder="1" applyAlignment="1" applyProtection="1">
      <alignment horizontal="center" vertical="center" wrapText="1"/>
    </xf>
    <xf numFmtId="0" fontId="2" fillId="3" borderId="40" xfId="1" applyFont="1" applyFill="1" applyBorder="1" applyAlignment="1" applyProtection="1">
      <alignment horizontal="center" vertical="center"/>
    </xf>
    <xf numFmtId="165" fontId="2" fillId="4" borderId="40" xfId="1" applyNumberFormat="1" applyFont="1" applyFill="1" applyBorder="1" applyAlignment="1" applyProtection="1">
      <alignment horizontal="center" vertical="center"/>
      <protection locked="0"/>
    </xf>
    <xf numFmtId="165" fontId="2" fillId="3" borderId="40" xfId="1" applyNumberFormat="1" applyFont="1" applyFill="1" applyBorder="1" applyAlignment="1" applyProtection="1">
      <alignment horizontal="center" vertical="center"/>
      <protection locked="0"/>
    </xf>
    <xf numFmtId="165" fontId="2" fillId="3" borderId="63" xfId="1" applyNumberFormat="1" applyFont="1" applyFill="1" applyBorder="1" applyAlignment="1" applyProtection="1">
      <alignment horizontal="center" vertical="center"/>
      <protection locked="0"/>
    </xf>
    <xf numFmtId="0" fontId="2" fillId="3" borderId="61" xfId="1" applyFont="1" applyFill="1" applyBorder="1" applyAlignment="1" applyProtection="1">
      <alignment horizontal="center" vertical="center"/>
    </xf>
    <xf numFmtId="165" fontId="2" fillId="4" borderId="65" xfId="1" applyNumberFormat="1" applyFont="1" applyFill="1" applyBorder="1" applyAlignment="1" applyProtection="1">
      <alignment horizontal="center" vertical="center"/>
      <protection locked="0"/>
    </xf>
    <xf numFmtId="165" fontId="65" fillId="5" borderId="65" xfId="1" applyNumberFormat="1" applyFont="1" applyFill="1" applyBorder="1" applyAlignment="1" applyProtection="1">
      <alignment horizontal="center" vertical="center"/>
      <protection locked="0"/>
    </xf>
    <xf numFmtId="165" fontId="2" fillId="3" borderId="65" xfId="1" applyNumberFormat="1" applyFont="1" applyFill="1" applyBorder="1" applyAlignment="1" applyProtection="1">
      <alignment horizontal="center" vertical="center"/>
      <protection locked="0"/>
    </xf>
    <xf numFmtId="165" fontId="2" fillId="3" borderId="66" xfId="1" applyNumberFormat="1" applyFont="1" applyFill="1" applyBorder="1" applyAlignment="1" applyProtection="1">
      <alignment horizontal="center" vertical="center"/>
      <protection locked="0"/>
    </xf>
    <xf numFmtId="0" fontId="2" fillId="3" borderId="57" xfId="1" applyFont="1" applyFill="1" applyBorder="1" applyAlignment="1" applyProtection="1">
      <alignment horizontal="center" vertical="center"/>
    </xf>
    <xf numFmtId="0" fontId="2" fillId="3" borderId="36" xfId="1" applyFont="1" applyFill="1" applyBorder="1" applyAlignment="1" applyProtection="1">
      <alignment horizontal="left" vertical="center"/>
    </xf>
    <xf numFmtId="49" fontId="2" fillId="3" borderId="36" xfId="1" applyNumberFormat="1" applyFont="1" applyFill="1" applyBorder="1" applyAlignment="1" applyProtection="1">
      <alignment horizontal="center" vertical="center" wrapText="1"/>
    </xf>
    <xf numFmtId="0" fontId="2" fillId="3" borderId="36" xfId="1" applyFont="1" applyFill="1" applyBorder="1" applyAlignment="1" applyProtection="1">
      <alignment horizontal="center" vertical="center"/>
    </xf>
    <xf numFmtId="9" fontId="2" fillId="4" borderId="36" xfId="8" applyFont="1" applyFill="1" applyBorder="1" applyAlignment="1" applyProtection="1">
      <alignment horizontal="center" vertical="center"/>
      <protection locked="0"/>
    </xf>
    <xf numFmtId="9" fontId="2" fillId="3" borderId="36" xfId="8" applyFont="1" applyFill="1" applyBorder="1" applyAlignment="1" applyProtection="1">
      <alignment horizontal="center" vertical="center"/>
      <protection locked="0"/>
    </xf>
    <xf numFmtId="9" fontId="2" fillId="3" borderId="51" xfId="8" applyFont="1" applyFill="1" applyBorder="1" applyAlignment="1" applyProtection="1">
      <alignment horizontal="center" vertical="center"/>
      <protection locked="0"/>
    </xf>
    <xf numFmtId="0" fontId="2" fillId="3" borderId="65" xfId="1" applyFont="1" applyFill="1" applyBorder="1" applyAlignment="1" applyProtection="1">
      <alignment horizontal="left" vertical="center" wrapText="1"/>
    </xf>
    <xf numFmtId="9" fontId="2" fillId="4" borderId="61" xfId="8" applyFont="1" applyFill="1" applyBorder="1" applyAlignment="1" applyProtection="1">
      <alignment horizontal="center" vertical="center"/>
      <protection locked="0"/>
    </xf>
    <xf numFmtId="9" fontId="2" fillId="3" borderId="61" xfId="8" applyFont="1" applyFill="1" applyBorder="1" applyAlignment="1" applyProtection="1">
      <alignment horizontal="center" vertical="center"/>
      <protection locked="0"/>
    </xf>
    <xf numFmtId="9" fontId="2" fillId="3" borderId="62" xfId="8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left" vertical="center"/>
      <protection locked="0"/>
    </xf>
    <xf numFmtId="0" fontId="2" fillId="3" borderId="41" xfId="1" applyFont="1" applyFill="1" applyBorder="1" applyAlignment="1" applyProtection="1">
      <alignment horizontal="center" vertical="center"/>
      <protection locked="0"/>
    </xf>
    <xf numFmtId="2" fontId="2" fillId="3" borderId="41" xfId="1" applyNumberFormat="1" applyFont="1" applyFill="1" applyBorder="1" applyAlignment="1" applyProtection="1">
      <alignment horizontal="center" vertical="center"/>
      <protection locked="0"/>
    </xf>
    <xf numFmtId="2" fontId="2" fillId="3" borderId="67" xfId="1" applyNumberFormat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left" vertical="center"/>
      <protection locked="0"/>
    </xf>
    <xf numFmtId="49" fontId="2" fillId="3" borderId="6" xfId="1" applyNumberFormat="1" applyFont="1" applyFill="1" applyBorder="1" applyAlignment="1" applyProtection="1">
      <alignment vertical="center"/>
      <protection locked="0"/>
    </xf>
    <xf numFmtId="49" fontId="2" fillId="2" borderId="6" xfId="1" applyNumberFormat="1" applyFont="1" applyFill="1" applyBorder="1" applyAlignment="1" applyProtection="1">
      <alignment vertical="center" wrapText="1"/>
      <protection locked="0"/>
    </xf>
    <xf numFmtId="0" fontId="2" fillId="3" borderId="64" xfId="1" applyFont="1" applyFill="1" applyBorder="1" applyAlignment="1" applyProtection="1">
      <alignment horizontal="center" vertical="center"/>
      <protection locked="0"/>
    </xf>
    <xf numFmtId="0" fontId="2" fillId="3" borderId="65" xfId="1" applyFont="1" applyFill="1" applyBorder="1" applyAlignment="1" applyProtection="1">
      <alignment horizontal="left" vertical="center"/>
      <protection locked="0"/>
    </xf>
    <xf numFmtId="49" fontId="2" fillId="3" borderId="65" xfId="1" applyNumberFormat="1" applyFont="1" applyFill="1" applyBorder="1" applyAlignment="1" applyProtection="1">
      <alignment vertical="center"/>
      <protection locked="0"/>
    </xf>
    <xf numFmtId="0" fontId="2" fillId="3" borderId="65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left" vertical="center" wrapText="1"/>
    </xf>
    <xf numFmtId="49" fontId="2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49" fontId="2" fillId="2" borderId="6" xfId="1" applyNumberFormat="1" applyFont="1" applyFill="1" applyBorder="1" applyAlignment="1" applyProtection="1">
      <alignment horizontal="center" vertical="center" wrapText="1"/>
    </xf>
    <xf numFmtId="49" fontId="2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54" xfId="1" applyFont="1" applyFill="1" applyBorder="1" applyAlignment="1" applyProtection="1">
      <alignment horizontal="center" vertical="center" wrapText="1"/>
      <protection locked="0"/>
    </xf>
    <xf numFmtId="49" fontId="2" fillId="2" borderId="54" xfId="1" applyNumberFormat="1" applyFont="1" applyFill="1" applyBorder="1" applyAlignment="1" applyProtection="1">
      <alignment horizontal="center" vertical="center"/>
      <protection locked="0"/>
    </xf>
    <xf numFmtId="0" fontId="43" fillId="2" borderId="54" xfId="1" applyFont="1" applyFill="1" applyBorder="1" applyAlignment="1" applyProtection="1">
      <alignment horizontal="center" vertical="center"/>
      <protection locked="0"/>
    </xf>
    <xf numFmtId="2" fontId="21" fillId="5" borderId="54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65" xfId="1" applyFont="1" applyFill="1" applyBorder="1" applyAlignment="1" applyProtection="1">
      <alignment horizontal="left" vertical="center" wrapText="1"/>
      <protection locked="0"/>
    </xf>
    <xf numFmtId="49" fontId="2" fillId="3" borderId="65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40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center"/>
      <protection locked="0"/>
    </xf>
    <xf numFmtId="0" fontId="2" fillId="6" borderId="6" xfId="1" applyFont="1" applyFill="1" applyBorder="1" applyAlignment="1" applyProtection="1">
      <alignment horizontal="left" vertical="center" wrapText="1"/>
      <protection locked="0"/>
    </xf>
    <xf numFmtId="49" fontId="2" fillId="6" borderId="6" xfId="1" applyNumberFormat="1" applyFont="1" applyFill="1" applyBorder="1" applyAlignment="1" applyProtection="1">
      <alignment horizontal="center" vertical="center" wrapText="1"/>
    </xf>
    <xf numFmtId="0" fontId="2" fillId="6" borderId="6" xfId="1" applyFont="1" applyFill="1" applyBorder="1" applyAlignment="1" applyProtection="1">
      <alignment horizontal="center" vertical="center"/>
    </xf>
    <xf numFmtId="165" fontId="21" fillId="6" borderId="6" xfId="1" applyNumberFormat="1" applyFont="1" applyFill="1" applyBorder="1" applyAlignment="1" applyProtection="1">
      <alignment horizontal="center" vertical="center"/>
      <protection locked="0"/>
    </xf>
    <xf numFmtId="165" fontId="2" fillId="6" borderId="6" xfId="1" applyNumberFormat="1" applyFont="1" applyFill="1" applyBorder="1" applyAlignment="1" applyProtection="1">
      <alignment horizontal="center" vertical="center"/>
      <protection locked="0"/>
    </xf>
    <xf numFmtId="165" fontId="2" fillId="6" borderId="53" xfId="1" applyNumberFormat="1" applyFont="1" applyFill="1" applyBorder="1" applyAlignment="1" applyProtection="1">
      <alignment horizontal="center" vertical="center"/>
      <protection locked="0"/>
    </xf>
    <xf numFmtId="49" fontId="2" fillId="6" borderId="54" xfId="1" applyNumberFormat="1" applyFont="1" applyFill="1" applyBorder="1" applyAlignment="1" applyProtection="1">
      <alignment horizontal="center" vertical="center" wrapText="1"/>
    </xf>
    <xf numFmtId="0" fontId="2" fillId="6" borderId="54" xfId="1" applyFont="1" applyFill="1" applyBorder="1" applyAlignment="1" applyProtection="1">
      <alignment horizontal="center" vertical="center"/>
    </xf>
    <xf numFmtId="165" fontId="21" fillId="6" borderId="54" xfId="1" applyNumberFormat="1" applyFont="1" applyFill="1" applyBorder="1" applyAlignment="1" applyProtection="1">
      <alignment horizontal="center" vertical="center"/>
      <protection locked="0"/>
    </xf>
    <xf numFmtId="165" fontId="21" fillId="5" borderId="41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165" fontId="21" fillId="5" borderId="6" xfId="1" applyNumberFormat="1" applyFont="1" applyFill="1" applyBorder="1" applyAlignment="1" applyProtection="1">
      <alignment horizontal="center" vertical="center"/>
      <protection locked="0"/>
    </xf>
    <xf numFmtId="49" fontId="2" fillId="3" borderId="54" xfId="1" applyNumberFormat="1" applyFont="1" applyFill="1" applyBorder="1" applyAlignment="1" applyProtection="1">
      <alignment horizontal="center" vertical="center" wrapText="1"/>
      <protection locked="0"/>
    </xf>
    <xf numFmtId="165" fontId="21" fillId="5" borderId="54" xfId="1" applyNumberFormat="1" applyFont="1" applyFill="1" applyBorder="1" applyAlignment="1" applyProtection="1">
      <alignment horizontal="center" vertical="center"/>
      <protection locked="0"/>
    </xf>
    <xf numFmtId="165" fontId="2" fillId="3" borderId="54" xfId="1" applyNumberFormat="1" applyFont="1" applyFill="1" applyBorder="1" applyAlignment="1" applyProtection="1">
      <alignment horizontal="center" vertical="center"/>
      <protection locked="0"/>
    </xf>
    <xf numFmtId="165" fontId="2" fillId="3" borderId="59" xfId="1" applyNumberFormat="1" applyFont="1" applyFill="1" applyBorder="1" applyAlignment="1" applyProtection="1">
      <alignment horizontal="center" vertical="center"/>
      <protection locked="0"/>
    </xf>
    <xf numFmtId="2" fontId="2" fillId="3" borderId="8" xfId="1" applyNumberFormat="1" applyFont="1" applyFill="1" applyBorder="1" applyAlignment="1" applyProtection="1">
      <alignment horizontal="center" vertical="center"/>
    </xf>
    <xf numFmtId="2" fontId="2" fillId="3" borderId="6" xfId="1" applyNumberFormat="1" applyFont="1" applyFill="1" applyBorder="1" applyAlignment="1" applyProtection="1">
      <alignment horizontal="left" vertical="center"/>
    </xf>
    <xf numFmtId="2" fontId="2" fillId="3" borderId="6" xfId="1" applyNumberFormat="1" applyFont="1" applyFill="1" applyBorder="1" applyAlignment="1" applyProtection="1">
      <alignment horizontal="center" vertical="center"/>
    </xf>
    <xf numFmtId="1" fontId="2" fillId="3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left" vertical="center" wrapText="1"/>
    </xf>
    <xf numFmtId="0" fontId="2" fillId="2" borderId="41" xfId="1" applyFont="1" applyFill="1" applyBorder="1" applyAlignment="1" applyProtection="1">
      <alignment vertical="center"/>
    </xf>
    <xf numFmtId="0" fontId="2" fillId="2" borderId="6" xfId="1" applyFont="1" applyFill="1" applyBorder="1" applyAlignment="1" applyProtection="1">
      <alignment vertical="center"/>
    </xf>
    <xf numFmtId="0" fontId="2" fillId="3" borderId="4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3" fillId="0" borderId="89" xfId="1" applyFont="1" applyBorder="1" applyAlignment="1" applyProtection="1">
      <alignment horizontal="center"/>
    </xf>
    <xf numFmtId="0" fontId="3" fillId="0" borderId="90" xfId="1" applyFont="1" applyBorder="1" applyAlignment="1" applyProtection="1">
      <alignment horizontal="center"/>
    </xf>
    <xf numFmtId="0" fontId="3" fillId="0" borderId="91" xfId="1" applyFont="1" applyBorder="1" applyAlignment="1" applyProtection="1">
      <alignment horizontal="center"/>
    </xf>
    <xf numFmtId="0" fontId="4" fillId="13" borderId="4" xfId="1" applyFont="1" applyFill="1" applyBorder="1" applyAlignment="1" applyProtection="1">
      <alignment horizontal="center"/>
    </xf>
    <xf numFmtId="0" fontId="4" fillId="13" borderId="0" xfId="1" applyFont="1" applyFill="1" applyBorder="1" applyAlignment="1" applyProtection="1">
      <alignment horizontal="center"/>
    </xf>
    <xf numFmtId="0" fontId="4" fillId="13" borderId="5" xfId="1" applyFont="1" applyFill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5" fillId="0" borderId="4" xfId="2" applyBorder="1" applyAlignment="1" applyProtection="1">
      <alignment horizontal="center" vertical="center"/>
    </xf>
    <xf numFmtId="0" fontId="5" fillId="0" borderId="0" xfId="2" applyBorder="1" applyAlignment="1" applyProtection="1">
      <alignment horizontal="center" vertical="center"/>
    </xf>
    <xf numFmtId="0" fontId="5" fillId="0" borderId="5" xfId="2" applyBorder="1" applyAlignment="1" applyProtection="1">
      <alignment horizontal="center" vertical="center"/>
    </xf>
    <xf numFmtId="2" fontId="12" fillId="2" borderId="21" xfId="1" applyNumberFormat="1" applyFont="1" applyFill="1" applyBorder="1" applyAlignment="1" applyProtection="1">
      <alignment horizontal="left"/>
    </xf>
    <xf numFmtId="2" fontId="12" fillId="2" borderId="19" xfId="1" applyNumberFormat="1" applyFont="1" applyFill="1" applyBorder="1" applyAlignment="1" applyProtection="1">
      <alignment horizontal="left"/>
    </xf>
    <xf numFmtId="2" fontId="12" fillId="2" borderId="22" xfId="1" applyNumberFormat="1" applyFont="1" applyFill="1" applyBorder="1" applyAlignment="1" applyProtection="1">
      <alignment horizontal="left"/>
    </xf>
    <xf numFmtId="2" fontId="12" fillId="2" borderId="26" xfId="1" applyNumberFormat="1" applyFont="1" applyFill="1" applyBorder="1" applyAlignment="1" applyProtection="1">
      <alignment horizontal="left"/>
    </xf>
    <xf numFmtId="2" fontId="12" fillId="2" borderId="0" xfId="1" applyNumberFormat="1" applyFont="1" applyFill="1" applyBorder="1" applyAlignment="1" applyProtection="1">
      <alignment horizontal="left"/>
    </xf>
    <xf numFmtId="2" fontId="12" fillId="2" borderId="27" xfId="1" applyNumberFormat="1" applyFont="1" applyFill="1" applyBorder="1" applyAlignment="1" applyProtection="1">
      <alignment horizontal="left"/>
    </xf>
    <xf numFmtId="1" fontId="12" fillId="2" borderId="26" xfId="1" applyNumberFormat="1" applyFont="1" applyFill="1" applyBorder="1" applyAlignment="1" applyProtection="1">
      <alignment horizontal="left"/>
    </xf>
    <xf numFmtId="1" fontId="12" fillId="2" borderId="0" xfId="1" applyNumberFormat="1" applyFont="1" applyFill="1" applyBorder="1" applyAlignment="1" applyProtection="1">
      <alignment horizontal="left"/>
    </xf>
    <xf numFmtId="1" fontId="12" fillId="2" borderId="27" xfId="1" applyNumberFormat="1" applyFont="1" applyFill="1" applyBorder="1" applyAlignment="1" applyProtection="1">
      <alignment horizontal="left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12" fillId="2" borderId="10" xfId="1" applyFont="1" applyFill="1" applyBorder="1" applyAlignment="1" applyProtection="1">
      <alignment horizontal="center" vertical="center"/>
      <protection locked="0"/>
    </xf>
    <xf numFmtId="0" fontId="27" fillId="2" borderId="4" xfId="1" applyFont="1" applyFill="1" applyBorder="1" applyAlignment="1" applyProtection="1">
      <alignment horizontal="center" vertical="center" textRotation="90"/>
    </xf>
    <xf numFmtId="0" fontId="27" fillId="2" borderId="9" xfId="1" applyFont="1" applyFill="1" applyBorder="1" applyAlignment="1" applyProtection="1">
      <alignment horizontal="center" vertical="center" textRotation="90"/>
    </xf>
    <xf numFmtId="0" fontId="25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5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5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5" fillId="0" borderId="43" xfId="1" applyFont="1" applyBorder="1" applyAlignment="1">
      <alignment horizontal="center" vertical="center" textRotation="90"/>
    </xf>
    <xf numFmtId="0" fontId="25" fillId="0" borderId="55" xfId="1" applyFont="1" applyBorder="1" applyAlignment="1">
      <alignment horizontal="center" vertical="center" textRotation="90"/>
    </xf>
    <xf numFmtId="0" fontId="25" fillId="0" borderId="4" xfId="1" applyFont="1" applyBorder="1" applyAlignment="1">
      <alignment horizontal="center" vertical="center" textRotation="90"/>
    </xf>
    <xf numFmtId="0" fontId="25" fillId="0" borderId="9" xfId="1" applyFont="1" applyBorder="1" applyAlignment="1">
      <alignment horizontal="center" vertical="center" textRotation="90"/>
    </xf>
    <xf numFmtId="166" fontId="12" fillId="2" borderId="0" xfId="1" applyNumberFormat="1" applyFont="1" applyFill="1" applyBorder="1" applyAlignment="1" applyProtection="1">
      <alignment horizontal="center" vertical="center"/>
      <protection locked="0"/>
    </xf>
    <xf numFmtId="0" fontId="25" fillId="2" borderId="1" xfId="1" applyFont="1" applyFill="1" applyBorder="1" applyAlignment="1" applyProtection="1">
      <alignment horizontal="center" vertical="center" textRotation="90"/>
    </xf>
    <xf numFmtId="0" fontId="25" fillId="2" borderId="4" xfId="1" applyFont="1" applyFill="1" applyBorder="1" applyAlignment="1" applyProtection="1">
      <alignment horizontal="center" vertical="center" textRotation="90"/>
    </xf>
    <xf numFmtId="0" fontId="25" fillId="2" borderId="9" xfId="1" applyFont="1" applyFill="1" applyBorder="1" applyAlignment="1" applyProtection="1">
      <alignment horizontal="center" vertical="center" textRotation="90"/>
    </xf>
    <xf numFmtId="0" fontId="25" fillId="0" borderId="1" xfId="1" applyFont="1" applyBorder="1" applyAlignment="1">
      <alignment horizontal="center" vertical="center" textRotation="90"/>
    </xf>
    <xf numFmtId="0" fontId="9" fillId="0" borderId="4" xfId="1" applyFont="1" applyBorder="1" applyAlignment="1"/>
    <xf numFmtId="0" fontId="9" fillId="0" borderId="9" xfId="1" applyFont="1" applyBorder="1" applyAlignment="1"/>
    <xf numFmtId="0" fontId="2" fillId="0" borderId="4" xfId="1" applyBorder="1" applyAlignment="1"/>
    <xf numFmtId="0" fontId="2" fillId="0" borderId="9" xfId="1" applyBorder="1" applyAlignment="1"/>
    <xf numFmtId="0" fontId="25" fillId="2" borderId="1" xfId="1" applyFont="1" applyFill="1" applyBorder="1" applyAlignment="1" applyProtection="1">
      <alignment horizontal="center" vertical="center" textRotation="90" wrapText="1"/>
      <protection locked="0"/>
    </xf>
    <xf numFmtId="0" fontId="2" fillId="2" borderId="4" xfId="1" applyFill="1" applyBorder="1" applyAlignment="1" applyProtection="1">
      <alignment wrapText="1"/>
      <protection locked="0"/>
    </xf>
    <xf numFmtId="0" fontId="2" fillId="2" borderId="9" xfId="1" applyFill="1" applyBorder="1" applyAlignment="1" applyProtection="1">
      <alignment wrapText="1"/>
      <protection locked="0"/>
    </xf>
    <xf numFmtId="0" fontId="58" fillId="2" borderId="0" xfId="3" applyFont="1" applyFill="1" applyAlignment="1">
      <alignment horizontal="center" vertical="top" wrapText="1"/>
    </xf>
    <xf numFmtId="0" fontId="58" fillId="2" borderId="10" xfId="3" applyFont="1" applyFill="1" applyBorder="1" applyAlignment="1">
      <alignment horizontal="center" vertical="top" wrapText="1"/>
    </xf>
    <xf numFmtId="0" fontId="8" fillId="2" borderId="10" xfId="1" applyFont="1" applyFill="1" applyBorder="1" applyAlignment="1" applyProtection="1">
      <alignment horizontal="left" vertical="center" wrapText="1"/>
    </xf>
    <xf numFmtId="0" fontId="4" fillId="0" borderId="10" xfId="1" applyFont="1" applyBorder="1" applyAlignment="1">
      <alignment vertical="center"/>
    </xf>
    <xf numFmtId="0" fontId="25" fillId="0" borderId="1" xfId="1" applyFont="1" applyBorder="1" applyAlignment="1">
      <alignment horizontal="center" vertical="center" textRotation="90" wrapText="1"/>
    </xf>
    <xf numFmtId="0" fontId="25" fillId="0" borderId="4" xfId="1" applyFont="1" applyBorder="1" applyAlignment="1">
      <alignment horizontal="center" vertical="center" textRotation="90" wrapText="1"/>
    </xf>
    <xf numFmtId="0" fontId="27" fillId="0" borderId="4" xfId="1" applyFont="1" applyBorder="1" applyAlignment="1">
      <alignment horizontal="center" vertical="center" textRotation="90" wrapText="1"/>
    </xf>
    <xf numFmtId="0" fontId="25" fillId="2" borderId="4" xfId="1" applyFont="1" applyFill="1" applyBorder="1" applyAlignment="1" applyProtection="1">
      <alignment horizontal="center" textRotation="90" wrapText="1"/>
      <protection locked="0"/>
    </xf>
    <xf numFmtId="0" fontId="2" fillId="0" borderId="9" xfId="1" applyBorder="1" applyAlignment="1">
      <alignment horizontal="center" textRotation="90" wrapText="1"/>
    </xf>
    <xf numFmtId="0" fontId="27" fillId="2" borderId="1" xfId="1" applyFont="1" applyFill="1" applyBorder="1" applyAlignment="1" applyProtection="1">
      <alignment horizontal="center" vertical="center" textRotation="90" wrapText="1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1" fillId="7" borderId="73" xfId="1" applyFont="1" applyFill="1" applyBorder="1" applyAlignment="1">
      <alignment horizontal="center" vertical="center" wrapText="1"/>
    </xf>
    <xf numFmtId="0" fontId="51" fillId="7" borderId="46" xfId="1" applyFont="1" applyFill="1" applyBorder="1" applyAlignment="1">
      <alignment horizontal="center" vertical="center" wrapText="1"/>
    </xf>
    <xf numFmtId="0" fontId="27" fillId="7" borderId="41" xfId="1" applyFont="1" applyFill="1" applyBorder="1" applyAlignment="1">
      <alignment horizontal="center" vertical="center" wrapText="1"/>
    </xf>
    <xf numFmtId="0" fontId="27" fillId="7" borderId="41" xfId="1" applyFont="1" applyFill="1" applyBorder="1" applyAlignment="1">
      <alignment horizontal="center" vertical="center"/>
    </xf>
    <xf numFmtId="0" fontId="27" fillId="7" borderId="50" xfId="1" applyFont="1" applyFill="1" applyBorder="1" applyAlignment="1">
      <alignment horizontal="center" vertical="center" wrapText="1"/>
    </xf>
    <xf numFmtId="0" fontId="27" fillId="7" borderId="7" xfId="1" applyFont="1" applyFill="1" applyBorder="1" applyAlignment="1">
      <alignment horizontal="center" vertical="center" wrapText="1"/>
    </xf>
    <xf numFmtId="0" fontId="27" fillId="7" borderId="39" xfId="1" applyFont="1" applyFill="1" applyBorder="1" applyAlignment="1">
      <alignment horizontal="center" vertical="center" wrapText="1"/>
    </xf>
    <xf numFmtId="0" fontId="27" fillId="7" borderId="29" xfId="1" applyFont="1" applyFill="1" applyBorder="1" applyAlignment="1">
      <alignment horizontal="center" vertical="center" wrapText="1"/>
    </xf>
    <xf numFmtId="0" fontId="27" fillId="7" borderId="49" xfId="1" applyFont="1" applyFill="1" applyBorder="1" applyAlignment="1">
      <alignment horizontal="center" vertical="center" wrapText="1"/>
    </xf>
    <xf numFmtId="0" fontId="27" fillId="7" borderId="0" xfId="1" applyFont="1" applyFill="1" applyBorder="1" applyAlignment="1">
      <alignment horizontal="left" vertical="center"/>
    </xf>
    <xf numFmtId="0" fontId="8" fillId="7" borderId="89" xfId="1" applyFont="1" applyFill="1" applyBorder="1" applyAlignment="1">
      <alignment horizontal="center" vertical="center"/>
    </xf>
    <xf numFmtId="0" fontId="27" fillId="7" borderId="90" xfId="1" applyFont="1" applyFill="1" applyBorder="1" applyAlignment="1">
      <alignment horizontal="center" vertical="center"/>
    </xf>
    <xf numFmtId="0" fontId="27" fillId="7" borderId="91" xfId="1" applyFont="1" applyFill="1" applyBorder="1" applyAlignment="1">
      <alignment horizontal="center" vertical="center"/>
    </xf>
    <xf numFmtId="0" fontId="51" fillId="7" borderId="89" xfId="1" applyFont="1" applyFill="1" applyBorder="1" applyAlignment="1">
      <alignment horizontal="center" vertical="center"/>
    </xf>
    <xf numFmtId="0" fontId="51" fillId="7" borderId="90" xfId="1" applyFont="1" applyFill="1" applyBorder="1" applyAlignment="1">
      <alignment horizontal="center" vertical="center"/>
    </xf>
    <xf numFmtId="0" fontId="51" fillId="7" borderId="91" xfId="1" applyFont="1" applyFill="1" applyBorder="1" applyAlignment="1">
      <alignment horizontal="center" vertical="center"/>
    </xf>
    <xf numFmtId="0" fontId="2" fillId="7" borderId="52" xfId="1" applyFont="1" applyFill="1" applyBorder="1" applyAlignment="1">
      <alignment horizontal="left" vertical="center" wrapText="1"/>
    </xf>
    <xf numFmtId="0" fontId="2" fillId="0" borderId="80" xfId="1" applyFont="1" applyFill="1" applyBorder="1" applyAlignment="1">
      <alignment vertical="center" wrapText="1"/>
    </xf>
    <xf numFmtId="0" fontId="2" fillId="0" borderId="48" xfId="1" applyFont="1" applyFill="1" applyBorder="1" applyAlignment="1">
      <alignment vertical="center" wrapText="1"/>
    </xf>
    <xf numFmtId="0" fontId="2" fillId="7" borderId="6" xfId="1" applyFont="1" applyFill="1" applyBorder="1" applyAlignment="1">
      <alignment horizontal="left" vertical="top" wrapText="1"/>
    </xf>
    <xf numFmtId="0" fontId="2" fillId="7" borderId="6" xfId="1" applyFont="1" applyFill="1" applyBorder="1" applyAlignment="1">
      <alignment horizontal="left" vertical="top"/>
    </xf>
    <xf numFmtId="0" fontId="2" fillId="7" borderId="53" xfId="1" applyFont="1" applyFill="1" applyBorder="1" applyAlignment="1">
      <alignment horizontal="left" vertical="top"/>
    </xf>
    <xf numFmtId="0" fontId="2" fillId="0" borderId="6" xfId="1" applyFont="1" applyFill="1" applyBorder="1" applyAlignment="1"/>
    <xf numFmtId="0" fontId="2" fillId="0" borderId="53" xfId="1" applyFont="1" applyFill="1" applyBorder="1" applyAlignment="1"/>
    <xf numFmtId="0" fontId="2" fillId="0" borderId="65" xfId="1" applyFont="1" applyFill="1" applyBorder="1" applyAlignment="1"/>
    <xf numFmtId="0" fontId="2" fillId="0" borderId="66" xfId="1" applyFont="1" applyFill="1" applyBorder="1" applyAlignment="1"/>
    <xf numFmtId="0" fontId="2" fillId="7" borderId="77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wrapText="1"/>
    </xf>
    <xf numFmtId="0" fontId="2" fillId="0" borderId="37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38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10" xfId="1" applyFont="1" applyFill="1" applyBorder="1" applyAlignment="1">
      <alignment wrapText="1"/>
    </xf>
    <xf numFmtId="0" fontId="2" fillId="0" borderId="69" xfId="1" applyFont="1" applyFill="1" applyBorder="1" applyAlignment="1">
      <alignment wrapText="1"/>
    </xf>
    <xf numFmtId="0" fontId="51" fillId="7" borderId="57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27" fillId="7" borderId="8" xfId="1" applyFont="1" applyFill="1" applyBorder="1" applyAlignment="1">
      <alignment horizontal="center" vertical="center" wrapText="1"/>
    </xf>
    <xf numFmtId="0" fontId="27" fillId="7" borderId="64" xfId="1" applyFont="1" applyFill="1" applyBorder="1" applyAlignment="1">
      <alignment horizontal="center" vertical="center" wrapText="1"/>
    </xf>
    <xf numFmtId="2" fontId="12" fillId="8" borderId="0" xfId="1" applyNumberFormat="1" applyFont="1" applyFill="1" applyBorder="1" applyAlignment="1">
      <alignment horizontal="center" vertical="center"/>
    </xf>
    <xf numFmtId="0" fontId="45" fillId="9" borderId="74" xfId="1" applyFont="1" applyFill="1" applyBorder="1" applyAlignment="1">
      <alignment horizontal="center" vertical="center"/>
    </xf>
    <xf numFmtId="0" fontId="45" fillId="9" borderId="75" xfId="1" applyFont="1" applyFill="1" applyBorder="1" applyAlignment="1">
      <alignment horizontal="center" vertical="center"/>
    </xf>
    <xf numFmtId="0" fontId="45" fillId="9" borderId="46" xfId="1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vertical="center"/>
    </xf>
    <xf numFmtId="0" fontId="2" fillId="0" borderId="48" xfId="1" applyFont="1" applyFill="1" applyBorder="1" applyAlignment="1">
      <alignment vertical="center"/>
    </xf>
    <xf numFmtId="0" fontId="2" fillId="7" borderId="81" xfId="1" applyFont="1" applyFill="1" applyBorder="1" applyAlignment="1">
      <alignment horizontal="left" vertical="center" wrapText="1"/>
    </xf>
    <xf numFmtId="0" fontId="2" fillId="0" borderId="80" xfId="1" applyFont="1" applyFill="1" applyBorder="1" applyAlignment="1"/>
    <xf numFmtId="0" fontId="2" fillId="0" borderId="92" xfId="1" applyFont="1" applyFill="1" applyBorder="1" applyAlignment="1"/>
  </cellXfs>
  <cellStyles count="14">
    <cellStyle name="Hyperlink" xfId="2" builtinId="8"/>
    <cellStyle name="Normal" xfId="0" builtinId="0"/>
    <cellStyle name="Normal 2" xfId="1"/>
    <cellStyle name="Normal 2 2" xfId="3"/>
    <cellStyle name="Normal 2 2 15" xfId="10"/>
    <cellStyle name="Normal 2 2 2" xfId="11"/>
    <cellStyle name="Normal 3" xfId="4"/>
    <cellStyle name="Normal 3 2" xfId="9"/>
    <cellStyle name="Normal 4" xfId="5"/>
    <cellStyle name="Normal 5" xfId="6"/>
    <cellStyle name="Normal 6" xfId="7"/>
    <cellStyle name="Normal 7" xfId="12"/>
    <cellStyle name="Normal 8" xfId="13"/>
    <cellStyle name="Percent 2" xfId="8"/>
  </cellStyles>
  <dxfs count="11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summary'!$H$12:$AF$12</c:f>
              <c:numCache>
                <c:formatCode>0.00</c:formatCode>
                <c:ptCount val="25"/>
                <c:pt idx="0">
                  <c:v>0.75471016035230787</c:v>
                </c:pt>
                <c:pt idx="1">
                  <c:v>0.77652149788636271</c:v>
                </c:pt>
                <c:pt idx="2">
                  <c:v>0.7978371140730226</c:v>
                </c:pt>
                <c:pt idx="3">
                  <c:v>0.81897368289654326</c:v>
                </c:pt>
                <c:pt idx="4">
                  <c:v>0.83929290958461844</c:v>
                </c:pt>
                <c:pt idx="5">
                  <c:v>0.85950484156571438</c:v>
                </c:pt>
                <c:pt idx="6">
                  <c:v>0.87931380595743824</c:v>
                </c:pt>
                <c:pt idx="7">
                  <c:v>0.89841054281480226</c:v>
                </c:pt>
                <c:pt idx="8">
                  <c:v>0.91718046339841675</c:v>
                </c:pt>
                <c:pt idx="9">
                  <c:v>0.93562155108964518</c:v>
                </c:pt>
                <c:pt idx="10">
                  <c:v>0.94982452232530434</c:v>
                </c:pt>
                <c:pt idx="11">
                  <c:v>0.96572635011643271</c:v>
                </c:pt>
                <c:pt idx="12">
                  <c:v>0.98113798934204688</c:v>
                </c:pt>
                <c:pt idx="13">
                  <c:v>0.99649854776623692</c:v>
                </c:pt>
                <c:pt idx="14">
                  <c:v>1.0112742582860936</c:v>
                </c:pt>
                <c:pt idx="15">
                  <c:v>1.0269067458224608</c:v>
                </c:pt>
                <c:pt idx="16">
                  <c:v>1.0423143695328947</c:v>
                </c:pt>
                <c:pt idx="17">
                  <c:v>1.0575715533532384</c:v>
                </c:pt>
                <c:pt idx="18">
                  <c:v>1.0721996285173978</c:v>
                </c:pt>
                <c:pt idx="19">
                  <c:v>1.0867683432727984</c:v>
                </c:pt>
                <c:pt idx="20">
                  <c:v>1.1010379316849919</c:v>
                </c:pt>
                <c:pt idx="21">
                  <c:v>1.11502675093538</c:v>
                </c:pt>
                <c:pt idx="22">
                  <c:v>1.1288731536109526</c:v>
                </c:pt>
                <c:pt idx="23">
                  <c:v>1.1424423186411194</c:v>
                </c:pt>
                <c:pt idx="24">
                  <c:v>1.1568378612948678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B-4896-947A-9A8289AAAFD5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summary'!$H$10:$AF$10</c:f>
              <c:numCache>
                <c:formatCode>0.00</c:formatCode>
                <c:ptCount val="25"/>
                <c:pt idx="0">
                  <c:v>0.88571177280623059</c:v>
                </c:pt>
                <c:pt idx="1">
                  <c:v>0.86590944329761832</c:v>
                </c:pt>
                <c:pt idx="2">
                  <c:v>0.84706041634181395</c:v>
                </c:pt>
                <c:pt idx="3">
                  <c:v>0.82876542132483111</c:v>
                </c:pt>
                <c:pt idx="4">
                  <c:v>0.81108406672870181</c:v>
                </c:pt>
                <c:pt idx="5">
                  <c:v>0.79424103591625284</c:v>
                </c:pt>
                <c:pt idx="6">
                  <c:v>0.77781259160828342</c:v>
                </c:pt>
                <c:pt idx="7">
                  <c:v>0.76208949107813972</c:v>
                </c:pt>
                <c:pt idx="8">
                  <c:v>0.74696411637451521</c:v>
                </c:pt>
                <c:pt idx="9">
                  <c:v>0.73231890769859043</c:v>
                </c:pt>
                <c:pt idx="10">
                  <c:v>0.71769507414393174</c:v>
                </c:pt>
                <c:pt idx="11">
                  <c:v>0.70238591961908781</c:v>
                </c:pt>
                <c:pt idx="12">
                  <c:v>0.68737140474690284</c:v>
                </c:pt>
                <c:pt idx="13">
                  <c:v>0.67285963966482343</c:v>
                </c:pt>
                <c:pt idx="14">
                  <c:v>0.65856763729865908</c:v>
                </c:pt>
                <c:pt idx="15">
                  <c:v>0.64513137999723558</c:v>
                </c:pt>
                <c:pt idx="16">
                  <c:v>0.63196013605371426</c:v>
                </c:pt>
                <c:pt idx="17">
                  <c:v>0.61914095517726542</c:v>
                </c:pt>
                <c:pt idx="18">
                  <c:v>0.60646277247944236</c:v>
                </c:pt>
                <c:pt idx="19">
                  <c:v>0.59415301937051435</c:v>
                </c:pt>
                <c:pt idx="20">
                  <c:v>0.58210228948605036</c:v>
                </c:pt>
                <c:pt idx="21">
                  <c:v>0.57030866614781073</c:v>
                </c:pt>
                <c:pt idx="22">
                  <c:v>0.55881080899490787</c:v>
                </c:pt>
                <c:pt idx="23">
                  <c:v>0.54755249440969167</c:v>
                </c:pt>
                <c:pt idx="24">
                  <c:v>0.53572191944414072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BB-4896-947A-9A8289AAAFD5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summary'!$H$14:$AF$14</c:f>
              <c:numCache>
                <c:formatCode>0.00</c:formatCode>
                <c:ptCount val="25"/>
                <c:pt idx="0">
                  <c:v>1.145073747710271</c:v>
                </c:pt>
                <c:pt idx="1">
                  <c:v>1.1512501660002155</c:v>
                </c:pt>
                <c:pt idx="2">
                  <c:v>1.1553076389537447</c:v>
                </c:pt>
                <c:pt idx="3">
                  <c:v>1.1591465914780543</c:v>
                </c:pt>
                <c:pt idx="4">
                  <c:v>1.1588862478859612</c:v>
                </c:pt>
                <c:pt idx="5">
                  <c:v>1.1634964171463338</c:v>
                </c:pt>
                <c:pt idx="6">
                  <c:v>1.1647609063426225</c:v>
                </c:pt>
                <c:pt idx="7">
                  <c:v>1.1659923926829121</c:v>
                </c:pt>
                <c:pt idx="8">
                  <c:v>1.1640625428532194</c:v>
                </c:pt>
                <c:pt idx="9">
                  <c:v>1.1683220885679457</c:v>
                </c:pt>
                <c:pt idx="10">
                  <c:v>1.1697115178517921</c:v>
                </c:pt>
                <c:pt idx="11">
                  <c:v>1.1711698636320644</c:v>
                </c:pt>
                <c:pt idx="12">
                  <c:v>1.1693794297070057</c:v>
                </c:pt>
                <c:pt idx="13">
                  <c:v>1.1736749833726541</c:v>
                </c:pt>
                <c:pt idx="14">
                  <c:v>1.1746796746738639</c:v>
                </c:pt>
                <c:pt idx="15">
                  <c:v>1.1756433719100978</c:v>
                </c:pt>
                <c:pt idx="16">
                  <c:v>1.1733669501367303</c:v>
                </c:pt>
                <c:pt idx="17">
                  <c:v>1.1776136783054145</c:v>
                </c:pt>
                <c:pt idx="18">
                  <c:v>1.1787959718818397</c:v>
                </c:pt>
                <c:pt idx="19">
                  <c:v>1.1800194376949458</c:v>
                </c:pt>
                <c:pt idx="20">
                  <c:v>1.178109963494731</c:v>
                </c:pt>
                <c:pt idx="21">
                  <c:v>1.1825984855043037</c:v>
                </c:pt>
                <c:pt idx="22">
                  <c:v>1.1839549397192684</c:v>
                </c:pt>
                <c:pt idx="23">
                  <c:v>1.1853431630530407</c:v>
                </c:pt>
                <c:pt idx="24">
                  <c:v>1.1835779851533683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BB-4896-947A-9A8289AAAFD5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summary'!$H$16:$AF$16</c:f>
              <c:numCache>
                <c:formatCode>0.00</c:formatCode>
                <c:ptCount val="25"/>
                <c:pt idx="0">
                  <c:v>2.6404422635665181</c:v>
                </c:pt>
                <c:pt idx="1">
                  <c:v>2.6404422635665181</c:v>
                </c:pt>
                <c:pt idx="2">
                  <c:v>2.6404422635665181</c:v>
                </c:pt>
                <c:pt idx="3">
                  <c:v>2.6404422635665181</c:v>
                </c:pt>
                <c:pt idx="4">
                  <c:v>2.6404422635665181</c:v>
                </c:pt>
                <c:pt idx="5">
                  <c:v>2.6404422635665181</c:v>
                </c:pt>
                <c:pt idx="6">
                  <c:v>2.6404422635665181</c:v>
                </c:pt>
                <c:pt idx="7">
                  <c:v>2.6404422635665181</c:v>
                </c:pt>
                <c:pt idx="8">
                  <c:v>2.6404422635665181</c:v>
                </c:pt>
                <c:pt idx="9">
                  <c:v>2.6404422635665181</c:v>
                </c:pt>
                <c:pt idx="10">
                  <c:v>2.6404422635665181</c:v>
                </c:pt>
                <c:pt idx="11">
                  <c:v>2.6404422635665181</c:v>
                </c:pt>
                <c:pt idx="12">
                  <c:v>2.6404422635665181</c:v>
                </c:pt>
                <c:pt idx="13">
                  <c:v>2.6404422635665181</c:v>
                </c:pt>
                <c:pt idx="14">
                  <c:v>2.6404422635665181</c:v>
                </c:pt>
                <c:pt idx="15">
                  <c:v>2.6404422635665181</c:v>
                </c:pt>
                <c:pt idx="16">
                  <c:v>2.6404422635665181</c:v>
                </c:pt>
                <c:pt idx="17">
                  <c:v>2.6404422635665181</c:v>
                </c:pt>
                <c:pt idx="18">
                  <c:v>2.6404422635665181</c:v>
                </c:pt>
                <c:pt idx="19">
                  <c:v>2.6404422635665181</c:v>
                </c:pt>
                <c:pt idx="20">
                  <c:v>2.6404422635665181</c:v>
                </c:pt>
                <c:pt idx="21">
                  <c:v>2.6404422635665181</c:v>
                </c:pt>
                <c:pt idx="22">
                  <c:v>2.6404422635665181</c:v>
                </c:pt>
                <c:pt idx="23">
                  <c:v>2.6404422635665181</c:v>
                </c:pt>
                <c:pt idx="24">
                  <c:v>2.6404422635665181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BB-4896-947A-9A8289AAAFD5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summary'!$H$18:$AF$18</c:f>
              <c:numCache>
                <c:formatCode>0.00</c:formatCode>
                <c:ptCount val="25"/>
                <c:pt idx="0">
                  <c:v>0.11649731729029789</c:v>
                </c:pt>
                <c:pt idx="1">
                  <c:v>0.11649731729029833</c:v>
                </c:pt>
                <c:pt idx="2">
                  <c:v>0.11649731729029833</c:v>
                </c:pt>
                <c:pt idx="3">
                  <c:v>0.11649731729029833</c:v>
                </c:pt>
                <c:pt idx="4">
                  <c:v>0.11649731729029744</c:v>
                </c:pt>
                <c:pt idx="5">
                  <c:v>0.11649731729029789</c:v>
                </c:pt>
                <c:pt idx="6">
                  <c:v>0.11649731729029789</c:v>
                </c:pt>
                <c:pt idx="7">
                  <c:v>0.11649731729029789</c:v>
                </c:pt>
                <c:pt idx="8">
                  <c:v>0.11649731729029833</c:v>
                </c:pt>
                <c:pt idx="9">
                  <c:v>0.11649731729029789</c:v>
                </c:pt>
                <c:pt idx="10">
                  <c:v>0.11649731729029789</c:v>
                </c:pt>
                <c:pt idx="11">
                  <c:v>0.116497317290297</c:v>
                </c:pt>
                <c:pt idx="12">
                  <c:v>0.11649731729029789</c:v>
                </c:pt>
                <c:pt idx="13">
                  <c:v>0.11649731729029789</c:v>
                </c:pt>
                <c:pt idx="14">
                  <c:v>0.11649731729029789</c:v>
                </c:pt>
                <c:pt idx="15">
                  <c:v>0.11649731729029877</c:v>
                </c:pt>
                <c:pt idx="16">
                  <c:v>0.11649731729029789</c:v>
                </c:pt>
                <c:pt idx="17">
                  <c:v>0.11649731729029744</c:v>
                </c:pt>
                <c:pt idx="18">
                  <c:v>0.11649731729029833</c:v>
                </c:pt>
                <c:pt idx="19">
                  <c:v>0.11649731729029833</c:v>
                </c:pt>
                <c:pt idx="20">
                  <c:v>0.11649731729029789</c:v>
                </c:pt>
                <c:pt idx="21">
                  <c:v>0.11649731729029789</c:v>
                </c:pt>
                <c:pt idx="22">
                  <c:v>0.11649731729029833</c:v>
                </c:pt>
                <c:pt idx="23">
                  <c:v>0.11649731729029789</c:v>
                </c:pt>
                <c:pt idx="24">
                  <c:v>0.11649731729029789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BB-4896-947A-9A8289AA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203136"/>
        <c:axId val="783203528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summary'!$H$7:$AF$7</c:f>
              <c:numCache>
                <c:formatCode>0.00</c:formatCode>
                <c:ptCount val="25"/>
                <c:pt idx="0">
                  <c:v>6.749550000000001</c:v>
                </c:pt>
                <c:pt idx="1">
                  <c:v>6.749550000000001</c:v>
                </c:pt>
                <c:pt idx="2">
                  <c:v>6.749550000000001</c:v>
                </c:pt>
                <c:pt idx="3">
                  <c:v>6.749550000000001</c:v>
                </c:pt>
                <c:pt idx="4">
                  <c:v>6.749550000000001</c:v>
                </c:pt>
                <c:pt idx="5">
                  <c:v>6.749550000000001</c:v>
                </c:pt>
                <c:pt idx="6">
                  <c:v>6.749550000000001</c:v>
                </c:pt>
                <c:pt idx="7">
                  <c:v>6.749550000000001</c:v>
                </c:pt>
                <c:pt idx="8">
                  <c:v>6.749550000000001</c:v>
                </c:pt>
                <c:pt idx="9">
                  <c:v>6.749550000000001</c:v>
                </c:pt>
                <c:pt idx="10">
                  <c:v>6.749550000000001</c:v>
                </c:pt>
                <c:pt idx="11">
                  <c:v>6.749550000000001</c:v>
                </c:pt>
                <c:pt idx="12">
                  <c:v>6.749550000000001</c:v>
                </c:pt>
                <c:pt idx="13">
                  <c:v>6.749550000000001</c:v>
                </c:pt>
                <c:pt idx="14">
                  <c:v>6.749550000000001</c:v>
                </c:pt>
                <c:pt idx="15">
                  <c:v>6.749550000000001</c:v>
                </c:pt>
                <c:pt idx="16">
                  <c:v>6.749550000000001</c:v>
                </c:pt>
                <c:pt idx="17">
                  <c:v>6.749550000000001</c:v>
                </c:pt>
                <c:pt idx="18">
                  <c:v>6.749550000000001</c:v>
                </c:pt>
                <c:pt idx="19">
                  <c:v>6.749550000000001</c:v>
                </c:pt>
                <c:pt idx="20">
                  <c:v>6.749550000000001</c:v>
                </c:pt>
                <c:pt idx="21">
                  <c:v>6.749550000000001</c:v>
                </c:pt>
                <c:pt idx="22">
                  <c:v>6.749550000000001</c:v>
                </c:pt>
                <c:pt idx="23">
                  <c:v>6.749550000000001</c:v>
                </c:pt>
                <c:pt idx="24">
                  <c:v>6.749550000000001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1BB-4896-947A-9A8289AAAFD5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summary'!$H$20:$AF$20</c:f>
              <c:numCache>
                <c:formatCode>0.00</c:formatCode>
                <c:ptCount val="25"/>
                <c:pt idx="0">
                  <c:v>5.5424352617256254</c:v>
                </c:pt>
                <c:pt idx="1">
                  <c:v>5.5506206880410129</c:v>
                </c:pt>
                <c:pt idx="2">
                  <c:v>5.5571447502253983</c:v>
                </c:pt>
                <c:pt idx="3">
                  <c:v>5.563825276556245</c:v>
                </c:pt>
                <c:pt idx="4">
                  <c:v>5.566202805056097</c:v>
                </c:pt>
                <c:pt idx="5">
                  <c:v>5.5741818754851167</c:v>
                </c:pt>
                <c:pt idx="6">
                  <c:v>5.5788268847651601</c:v>
                </c:pt>
                <c:pt idx="7">
                  <c:v>5.5834320074326698</c:v>
                </c:pt>
                <c:pt idx="8">
                  <c:v>5.5851467034829678</c:v>
                </c:pt>
                <c:pt idx="9">
                  <c:v>5.5932021282129973</c:v>
                </c:pt>
                <c:pt idx="10">
                  <c:v>5.5941706951778443</c:v>
                </c:pt>
                <c:pt idx="11">
                  <c:v>5.5962217142244004</c:v>
                </c:pt>
                <c:pt idx="12">
                  <c:v>5.5948284046527714</c:v>
                </c:pt>
                <c:pt idx="13">
                  <c:v>5.5999727516605304</c:v>
                </c:pt>
                <c:pt idx="14">
                  <c:v>5.6014611511154326</c:v>
                </c:pt>
                <c:pt idx="15">
                  <c:v>5.6046210785866108</c:v>
                </c:pt>
                <c:pt idx="16">
                  <c:v>5.6045810365801554</c:v>
                </c:pt>
                <c:pt idx="17">
                  <c:v>5.6112657676927338</c:v>
                </c:pt>
                <c:pt idx="18">
                  <c:v>5.6143979537354962</c:v>
                </c:pt>
                <c:pt idx="19">
                  <c:v>5.617880381195075</c:v>
                </c:pt>
                <c:pt idx="20">
                  <c:v>5.6181897655225894</c:v>
                </c:pt>
                <c:pt idx="21">
                  <c:v>5.6248734834443104</c:v>
                </c:pt>
                <c:pt idx="22">
                  <c:v>5.6285784831819452</c:v>
                </c:pt>
                <c:pt idx="23">
                  <c:v>5.632277556960668</c:v>
                </c:pt>
                <c:pt idx="24">
                  <c:v>5.633077346749193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1BB-4896-947A-9A8289AA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203136"/>
        <c:axId val="783203528"/>
      </c:lineChart>
      <c:catAx>
        <c:axId val="7832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203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3203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2031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summary'!$H$13:$AF$13</c:f>
              <c:numCache>
                <c:formatCode>0.00</c:formatCode>
                <c:ptCount val="25"/>
                <c:pt idx="0">
                  <c:v>0.75471016035230787</c:v>
                </c:pt>
                <c:pt idx="1">
                  <c:v>0.77652149788636271</c:v>
                </c:pt>
                <c:pt idx="2">
                  <c:v>0.7978371140730226</c:v>
                </c:pt>
                <c:pt idx="3">
                  <c:v>0.81897368289654326</c:v>
                </c:pt>
                <c:pt idx="4">
                  <c:v>0.83929290958461844</c:v>
                </c:pt>
                <c:pt idx="5">
                  <c:v>0.85950484156571438</c:v>
                </c:pt>
                <c:pt idx="6">
                  <c:v>0.87931380595743824</c:v>
                </c:pt>
                <c:pt idx="7">
                  <c:v>1.0300717731407136</c:v>
                </c:pt>
                <c:pt idx="8">
                  <c:v>1.3242976403081466</c:v>
                </c:pt>
                <c:pt idx="9">
                  <c:v>1.6035634311559819</c:v>
                </c:pt>
                <c:pt idx="10">
                  <c:v>1.6059990122782519</c:v>
                </c:pt>
                <c:pt idx="11">
                  <c:v>1.6094392133002802</c:v>
                </c:pt>
                <c:pt idx="12">
                  <c:v>1.6124220580965529</c:v>
                </c:pt>
                <c:pt idx="13">
                  <c:v>1.6161160880326753</c:v>
                </c:pt>
                <c:pt idx="14">
                  <c:v>1.619190713161154</c:v>
                </c:pt>
                <c:pt idx="15">
                  <c:v>1.6239697336469543</c:v>
                </c:pt>
                <c:pt idx="16">
                  <c:v>1.6285300589812994</c:v>
                </c:pt>
                <c:pt idx="17">
                  <c:v>1.6333084330409495</c:v>
                </c:pt>
                <c:pt idx="18">
                  <c:v>1.637842756080327</c:v>
                </c:pt>
                <c:pt idx="19">
                  <c:v>1.6424169619933178</c:v>
                </c:pt>
                <c:pt idx="20">
                  <c:v>1.6469767943201488</c:v>
                </c:pt>
                <c:pt idx="21">
                  <c:v>1.651254910029142</c:v>
                </c:pt>
                <c:pt idx="22">
                  <c:v>1.6559149580052719</c:v>
                </c:pt>
                <c:pt idx="23">
                  <c:v>1.6603068292267948</c:v>
                </c:pt>
                <c:pt idx="24">
                  <c:v>1.6649325959470536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7B-4C2B-85F1-B309B4E50A85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summary'!$H$11:$AF$11</c:f>
              <c:numCache>
                <c:formatCode>0.00</c:formatCode>
                <c:ptCount val="25"/>
                <c:pt idx="0">
                  <c:v>0.88571177280623059</c:v>
                </c:pt>
                <c:pt idx="1">
                  <c:v>0.86590944329761832</c:v>
                </c:pt>
                <c:pt idx="2">
                  <c:v>0.84706041634181395</c:v>
                </c:pt>
                <c:pt idx="3">
                  <c:v>0.82876542132483111</c:v>
                </c:pt>
                <c:pt idx="4">
                  <c:v>0.81108406672870181</c:v>
                </c:pt>
                <c:pt idx="5">
                  <c:v>0.79424103591625284</c:v>
                </c:pt>
                <c:pt idx="6">
                  <c:v>0.77781259160828342</c:v>
                </c:pt>
                <c:pt idx="7">
                  <c:v>0.61752029699478617</c:v>
                </c:pt>
                <c:pt idx="8">
                  <c:v>0.3003485703670119</c:v>
                </c:pt>
                <c:pt idx="9">
                  <c:v>-6.9388939039072284E-17</c:v>
                </c:pt>
                <c:pt idx="10">
                  <c:v>6.2450045135165055E-17</c:v>
                </c:pt>
                <c:pt idx="11">
                  <c:v>2.0816681711721685E-17</c:v>
                </c:pt>
                <c:pt idx="12">
                  <c:v>-6.9388939039072284E-17</c:v>
                </c:pt>
                <c:pt idx="13">
                  <c:v>1.0408340855860843E-16</c:v>
                </c:pt>
                <c:pt idx="14">
                  <c:v>1.3877787807814457E-17</c:v>
                </c:pt>
                <c:pt idx="15">
                  <c:v>0</c:v>
                </c:pt>
                <c:pt idx="16">
                  <c:v>-6.9388939039072284E-18</c:v>
                </c:pt>
                <c:pt idx="17">
                  <c:v>1.3877787807814457E-17</c:v>
                </c:pt>
                <c:pt idx="18">
                  <c:v>9.0205620750793969E-17</c:v>
                </c:pt>
                <c:pt idx="19">
                  <c:v>4.8572257327350599E-17</c:v>
                </c:pt>
                <c:pt idx="20">
                  <c:v>-6.2450045135165055E-17</c:v>
                </c:pt>
                <c:pt idx="21">
                  <c:v>1.3877787807814457E-17</c:v>
                </c:pt>
                <c:pt idx="22">
                  <c:v>0</c:v>
                </c:pt>
                <c:pt idx="23">
                  <c:v>1.3877787807814457E-17</c:v>
                </c:pt>
                <c:pt idx="24">
                  <c:v>-3.4694469519536142E-17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7B-4C2B-85F1-B309B4E50A85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summary'!$H$15:$AF$15</c:f>
              <c:numCache>
                <c:formatCode>0.00</c:formatCode>
                <c:ptCount val="25"/>
                <c:pt idx="0">
                  <c:v>1.145073747710271</c:v>
                </c:pt>
                <c:pt idx="1">
                  <c:v>1.1512501660002155</c:v>
                </c:pt>
                <c:pt idx="2">
                  <c:v>1.1553076389537447</c:v>
                </c:pt>
                <c:pt idx="3">
                  <c:v>1.1591465914780543</c:v>
                </c:pt>
                <c:pt idx="4">
                  <c:v>1.1588862478859612</c:v>
                </c:pt>
                <c:pt idx="5">
                  <c:v>1.1634964171463338</c:v>
                </c:pt>
                <c:pt idx="6">
                  <c:v>1.1647609063426225</c:v>
                </c:pt>
                <c:pt idx="7">
                  <c:v>1.1659923926829121</c:v>
                </c:pt>
                <c:pt idx="8">
                  <c:v>1.1640625428532194</c:v>
                </c:pt>
                <c:pt idx="9">
                  <c:v>1.1683220885679457</c:v>
                </c:pt>
                <c:pt idx="10">
                  <c:v>1.1697115178517921</c:v>
                </c:pt>
                <c:pt idx="11">
                  <c:v>1.1711698636320644</c:v>
                </c:pt>
                <c:pt idx="12">
                  <c:v>1.1693794297070057</c:v>
                </c:pt>
                <c:pt idx="13">
                  <c:v>1.1736749833726541</c:v>
                </c:pt>
                <c:pt idx="14">
                  <c:v>1.1746796746738639</c:v>
                </c:pt>
                <c:pt idx="15">
                  <c:v>1.1756433719100978</c:v>
                </c:pt>
                <c:pt idx="16">
                  <c:v>1.1733669501367303</c:v>
                </c:pt>
                <c:pt idx="17">
                  <c:v>1.1776136783054145</c:v>
                </c:pt>
                <c:pt idx="18">
                  <c:v>1.1787959718818397</c:v>
                </c:pt>
                <c:pt idx="19">
                  <c:v>1.1800194376949458</c:v>
                </c:pt>
                <c:pt idx="20">
                  <c:v>1.178109963494731</c:v>
                </c:pt>
                <c:pt idx="21">
                  <c:v>1.1825984855043037</c:v>
                </c:pt>
                <c:pt idx="22">
                  <c:v>1.1839549397192684</c:v>
                </c:pt>
                <c:pt idx="23">
                  <c:v>1.1853431630530407</c:v>
                </c:pt>
                <c:pt idx="24">
                  <c:v>1.1835779851533683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7B-4C2B-85F1-B309B4E50A85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summary'!$H$17:$AF$17</c:f>
              <c:numCache>
                <c:formatCode>0.00</c:formatCode>
                <c:ptCount val="25"/>
                <c:pt idx="0">
                  <c:v>2.5612289956595227</c:v>
                </c:pt>
                <c:pt idx="1">
                  <c:v>2.4820157277525272</c:v>
                </c:pt>
                <c:pt idx="2">
                  <c:v>2.4028024598455318</c:v>
                </c:pt>
                <c:pt idx="3">
                  <c:v>2.3235891919385363</c:v>
                </c:pt>
                <c:pt idx="4">
                  <c:v>2.24437592403154</c:v>
                </c:pt>
                <c:pt idx="5">
                  <c:v>2.1770446463105939</c:v>
                </c:pt>
                <c:pt idx="6">
                  <c:v>2.1097133685896479</c:v>
                </c:pt>
                <c:pt idx="7">
                  <c:v>2.0423820908687018</c:v>
                </c:pt>
                <c:pt idx="8">
                  <c:v>1.9750508131477555</c:v>
                </c:pt>
                <c:pt idx="9">
                  <c:v>1.9077195354268086</c:v>
                </c:pt>
                <c:pt idx="10">
                  <c:v>1.8504879493640043</c:v>
                </c:pt>
                <c:pt idx="11">
                  <c:v>1.7932563633012</c:v>
                </c:pt>
                <c:pt idx="12">
                  <c:v>1.7360247772383957</c:v>
                </c:pt>
                <c:pt idx="13">
                  <c:v>1.6787931911755913</c:v>
                </c:pt>
                <c:pt idx="14">
                  <c:v>1.6215616051127872</c:v>
                </c:pt>
                <c:pt idx="15">
                  <c:v>1.5891303730105315</c:v>
                </c:pt>
                <c:pt idx="16">
                  <c:v>1.5566991409082758</c:v>
                </c:pt>
                <c:pt idx="17">
                  <c:v>1.52426790880602</c:v>
                </c:pt>
                <c:pt idx="18">
                  <c:v>1.4918366767037643</c:v>
                </c:pt>
                <c:pt idx="19">
                  <c:v>1.4594054446015086</c:v>
                </c:pt>
                <c:pt idx="20">
                  <c:v>1.4302173357094785</c:v>
                </c:pt>
                <c:pt idx="21">
                  <c:v>1.4010292268174485</c:v>
                </c:pt>
                <c:pt idx="22">
                  <c:v>1.3718411179254184</c:v>
                </c:pt>
                <c:pt idx="23">
                  <c:v>1.3426530090333886</c:v>
                </c:pt>
                <c:pt idx="24">
                  <c:v>1.3134649001413579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7B-4C2B-85F1-B309B4E50A85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summary'!$H$19:$AF$19</c:f>
              <c:numCache>
                <c:formatCode>0.00</c:formatCode>
                <c:ptCount val="25"/>
                <c:pt idx="0">
                  <c:v>0.11649731729029789</c:v>
                </c:pt>
                <c:pt idx="1">
                  <c:v>0.11649731729029833</c:v>
                </c:pt>
                <c:pt idx="2">
                  <c:v>0.11649731729029833</c:v>
                </c:pt>
                <c:pt idx="3">
                  <c:v>0.11649731729029833</c:v>
                </c:pt>
                <c:pt idx="4">
                  <c:v>0.11649731729029833</c:v>
                </c:pt>
                <c:pt idx="5">
                  <c:v>0.11649731729029877</c:v>
                </c:pt>
                <c:pt idx="6">
                  <c:v>0.11649731729029789</c:v>
                </c:pt>
                <c:pt idx="7">
                  <c:v>0.11649731729029877</c:v>
                </c:pt>
                <c:pt idx="8">
                  <c:v>0.11649731729029722</c:v>
                </c:pt>
                <c:pt idx="9">
                  <c:v>0.11649731729029766</c:v>
                </c:pt>
                <c:pt idx="10">
                  <c:v>0.11649731729029811</c:v>
                </c:pt>
                <c:pt idx="11">
                  <c:v>0.11649731729029855</c:v>
                </c:pt>
                <c:pt idx="12">
                  <c:v>0.11649731729029766</c:v>
                </c:pt>
                <c:pt idx="13">
                  <c:v>0.11649731729029766</c:v>
                </c:pt>
                <c:pt idx="14">
                  <c:v>0.11649731729029833</c:v>
                </c:pt>
                <c:pt idx="15">
                  <c:v>0.11649731729029811</c:v>
                </c:pt>
                <c:pt idx="16">
                  <c:v>0.11649731729029789</c:v>
                </c:pt>
                <c:pt idx="17">
                  <c:v>0.11649731729029766</c:v>
                </c:pt>
                <c:pt idx="18">
                  <c:v>0.11649731729029833</c:v>
                </c:pt>
                <c:pt idx="19">
                  <c:v>0.11649731729029811</c:v>
                </c:pt>
                <c:pt idx="20">
                  <c:v>0.11649731729029722</c:v>
                </c:pt>
                <c:pt idx="21">
                  <c:v>0.11649731729029811</c:v>
                </c:pt>
                <c:pt idx="22">
                  <c:v>0.11649731729029811</c:v>
                </c:pt>
                <c:pt idx="23">
                  <c:v>0.11649731729029833</c:v>
                </c:pt>
                <c:pt idx="24">
                  <c:v>0.11649731729029766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7B-4C2B-85F1-B309B4E50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192160"/>
        <c:axId val="783198432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summary'!$H$8:$AF$8</c:f>
              <c:numCache>
                <c:formatCode>0.00</c:formatCode>
                <c:ptCount val="25"/>
                <c:pt idx="0">
                  <c:v>6.749550000000001</c:v>
                </c:pt>
                <c:pt idx="1">
                  <c:v>6.749550000000001</c:v>
                </c:pt>
                <c:pt idx="2">
                  <c:v>6.749550000000001</c:v>
                </c:pt>
                <c:pt idx="3">
                  <c:v>6.749550000000001</c:v>
                </c:pt>
                <c:pt idx="4">
                  <c:v>6.749550000000001</c:v>
                </c:pt>
                <c:pt idx="5">
                  <c:v>6.749550000000001</c:v>
                </c:pt>
                <c:pt idx="6">
                  <c:v>6.749550000000001</c:v>
                </c:pt>
                <c:pt idx="7">
                  <c:v>6.749550000000001</c:v>
                </c:pt>
                <c:pt idx="8">
                  <c:v>6.749550000000001</c:v>
                </c:pt>
                <c:pt idx="9">
                  <c:v>6.749550000000001</c:v>
                </c:pt>
                <c:pt idx="10">
                  <c:v>6.749550000000001</c:v>
                </c:pt>
                <c:pt idx="11">
                  <c:v>6.749550000000001</c:v>
                </c:pt>
                <c:pt idx="12">
                  <c:v>6.749550000000001</c:v>
                </c:pt>
                <c:pt idx="13">
                  <c:v>6.749550000000001</c:v>
                </c:pt>
                <c:pt idx="14">
                  <c:v>6.749550000000001</c:v>
                </c:pt>
                <c:pt idx="15">
                  <c:v>6.749550000000001</c:v>
                </c:pt>
                <c:pt idx="16">
                  <c:v>6.749550000000001</c:v>
                </c:pt>
                <c:pt idx="17">
                  <c:v>6.749550000000001</c:v>
                </c:pt>
                <c:pt idx="18">
                  <c:v>6.749550000000001</c:v>
                </c:pt>
                <c:pt idx="19">
                  <c:v>6.749550000000001</c:v>
                </c:pt>
                <c:pt idx="20">
                  <c:v>6.749550000000001</c:v>
                </c:pt>
                <c:pt idx="21">
                  <c:v>6.749550000000001</c:v>
                </c:pt>
                <c:pt idx="22">
                  <c:v>6.749550000000001</c:v>
                </c:pt>
                <c:pt idx="23">
                  <c:v>6.749550000000001</c:v>
                </c:pt>
                <c:pt idx="24">
                  <c:v>6.749550000000001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67B-4C2B-85F1-B309B4E50A85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summary'!$H$21:$AF$21</c:f>
              <c:numCache>
                <c:formatCode>0.00</c:formatCode>
                <c:ptCount val="25"/>
                <c:pt idx="0">
                  <c:v>5.4632219938186299</c:v>
                </c:pt>
                <c:pt idx="1">
                  <c:v>5.392194152227022</c:v>
                </c:pt>
                <c:pt idx="2">
                  <c:v>5.3195049465044111</c:v>
                </c:pt>
                <c:pt idx="3">
                  <c:v>5.2469722049282623</c:v>
                </c:pt>
                <c:pt idx="4">
                  <c:v>5.1701364655211197</c:v>
                </c:pt>
                <c:pt idx="5">
                  <c:v>5.1107842582291942</c:v>
                </c:pt>
                <c:pt idx="6">
                  <c:v>5.0480979897882898</c:v>
                </c:pt>
                <c:pt idx="7">
                  <c:v>4.9724638709774123</c:v>
                </c:pt>
                <c:pt idx="8">
                  <c:v>4.8802568839664309</c:v>
                </c:pt>
                <c:pt idx="9">
                  <c:v>4.7961023724410339</c:v>
                </c:pt>
                <c:pt idx="10">
                  <c:v>4.7426957967843464</c:v>
                </c:pt>
                <c:pt idx="11">
                  <c:v>4.6903627575238431</c:v>
                </c:pt>
                <c:pt idx="12">
                  <c:v>4.6343235823322519</c:v>
                </c:pt>
                <c:pt idx="13">
                  <c:v>4.5850815798712183</c:v>
                </c:pt>
                <c:pt idx="14">
                  <c:v>4.5319293102381035</c:v>
                </c:pt>
                <c:pt idx="15">
                  <c:v>4.5052407958578815</c:v>
                </c:pt>
                <c:pt idx="16">
                  <c:v>4.4750934673166034</c:v>
                </c:pt>
                <c:pt idx="17">
                  <c:v>4.4516873374426815</c:v>
                </c:pt>
                <c:pt idx="18">
                  <c:v>4.4249727219562285</c:v>
                </c:pt>
                <c:pt idx="19">
                  <c:v>4.3983391615800702</c:v>
                </c:pt>
                <c:pt idx="20">
                  <c:v>4.3718014108146557</c:v>
                </c:pt>
                <c:pt idx="21">
                  <c:v>4.3513799396411921</c:v>
                </c:pt>
                <c:pt idx="22">
                  <c:v>4.3282083329402568</c:v>
                </c:pt>
                <c:pt idx="23">
                  <c:v>4.3048003186035224</c:v>
                </c:pt>
                <c:pt idx="24">
                  <c:v>4.2784727985320776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7B-4C2B-85F1-B309B4E50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192160"/>
        <c:axId val="783198432"/>
      </c:lineChart>
      <c:catAx>
        <c:axId val="7831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98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31984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92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zoomScale="80" zoomScaleNormal="80" workbookViewId="0">
      <selection activeCell="D13" sqref="D13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88671875" customWidth="1"/>
    <col min="4" max="4" width="26.6640625" customWidth="1"/>
    <col min="5" max="5" width="18.5546875" customWidth="1"/>
    <col min="6" max="6" width="17.886718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109375" bestFit="1" customWidth="1"/>
    <col min="257" max="257" width="2.5546875" customWidth="1"/>
    <col min="258" max="258" width="22.5546875" customWidth="1"/>
    <col min="259" max="259" width="7.88671875" customWidth="1"/>
    <col min="260" max="260" width="26.6640625" customWidth="1"/>
    <col min="261" max="261" width="18.5546875" customWidth="1"/>
    <col min="262" max="262" width="17.886718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109375" bestFit="1" customWidth="1"/>
    <col min="513" max="513" width="2.5546875" customWidth="1"/>
    <col min="514" max="514" width="22.5546875" customWidth="1"/>
    <col min="515" max="515" width="7.88671875" customWidth="1"/>
    <col min="516" max="516" width="26.6640625" customWidth="1"/>
    <col min="517" max="517" width="18.5546875" customWidth="1"/>
    <col min="518" max="518" width="17.886718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109375" bestFit="1" customWidth="1"/>
    <col min="769" max="769" width="2.5546875" customWidth="1"/>
    <col min="770" max="770" width="22.5546875" customWidth="1"/>
    <col min="771" max="771" width="7.88671875" customWidth="1"/>
    <col min="772" max="772" width="26.6640625" customWidth="1"/>
    <col min="773" max="773" width="18.5546875" customWidth="1"/>
    <col min="774" max="774" width="17.886718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109375" bestFit="1" customWidth="1"/>
    <col min="1025" max="1025" width="2.5546875" customWidth="1"/>
    <col min="1026" max="1026" width="22.5546875" customWidth="1"/>
    <col min="1027" max="1027" width="7.88671875" customWidth="1"/>
    <col min="1028" max="1028" width="26.6640625" customWidth="1"/>
    <col min="1029" max="1029" width="18.5546875" customWidth="1"/>
    <col min="1030" max="1030" width="17.886718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109375" bestFit="1" customWidth="1"/>
    <col min="1281" max="1281" width="2.5546875" customWidth="1"/>
    <col min="1282" max="1282" width="22.5546875" customWidth="1"/>
    <col min="1283" max="1283" width="7.88671875" customWidth="1"/>
    <col min="1284" max="1284" width="26.6640625" customWidth="1"/>
    <col min="1285" max="1285" width="18.5546875" customWidth="1"/>
    <col min="1286" max="1286" width="17.886718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109375" bestFit="1" customWidth="1"/>
    <col min="1537" max="1537" width="2.5546875" customWidth="1"/>
    <col min="1538" max="1538" width="22.5546875" customWidth="1"/>
    <col min="1539" max="1539" width="7.88671875" customWidth="1"/>
    <col min="1540" max="1540" width="26.6640625" customWidth="1"/>
    <col min="1541" max="1541" width="18.5546875" customWidth="1"/>
    <col min="1542" max="1542" width="17.886718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109375" bestFit="1" customWidth="1"/>
    <col min="1793" max="1793" width="2.5546875" customWidth="1"/>
    <col min="1794" max="1794" width="22.5546875" customWidth="1"/>
    <col min="1795" max="1795" width="7.88671875" customWidth="1"/>
    <col min="1796" max="1796" width="26.6640625" customWidth="1"/>
    <col min="1797" max="1797" width="18.5546875" customWidth="1"/>
    <col min="1798" max="1798" width="17.886718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109375" bestFit="1" customWidth="1"/>
    <col min="2049" max="2049" width="2.5546875" customWidth="1"/>
    <col min="2050" max="2050" width="22.5546875" customWidth="1"/>
    <col min="2051" max="2051" width="7.88671875" customWidth="1"/>
    <col min="2052" max="2052" width="26.6640625" customWidth="1"/>
    <col min="2053" max="2053" width="18.5546875" customWidth="1"/>
    <col min="2054" max="2054" width="17.886718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109375" bestFit="1" customWidth="1"/>
    <col min="2305" max="2305" width="2.5546875" customWidth="1"/>
    <col min="2306" max="2306" width="22.5546875" customWidth="1"/>
    <col min="2307" max="2307" width="7.88671875" customWidth="1"/>
    <col min="2308" max="2308" width="26.6640625" customWidth="1"/>
    <col min="2309" max="2309" width="18.5546875" customWidth="1"/>
    <col min="2310" max="2310" width="17.886718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109375" bestFit="1" customWidth="1"/>
    <col min="2561" max="2561" width="2.5546875" customWidth="1"/>
    <col min="2562" max="2562" width="22.5546875" customWidth="1"/>
    <col min="2563" max="2563" width="7.88671875" customWidth="1"/>
    <col min="2564" max="2564" width="26.6640625" customWidth="1"/>
    <col min="2565" max="2565" width="18.5546875" customWidth="1"/>
    <col min="2566" max="2566" width="17.886718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109375" bestFit="1" customWidth="1"/>
    <col min="2817" max="2817" width="2.5546875" customWidth="1"/>
    <col min="2818" max="2818" width="22.5546875" customWidth="1"/>
    <col min="2819" max="2819" width="7.88671875" customWidth="1"/>
    <col min="2820" max="2820" width="26.6640625" customWidth="1"/>
    <col min="2821" max="2821" width="18.5546875" customWidth="1"/>
    <col min="2822" max="2822" width="17.886718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109375" bestFit="1" customWidth="1"/>
    <col min="3073" max="3073" width="2.5546875" customWidth="1"/>
    <col min="3074" max="3074" width="22.5546875" customWidth="1"/>
    <col min="3075" max="3075" width="7.88671875" customWidth="1"/>
    <col min="3076" max="3076" width="26.6640625" customWidth="1"/>
    <col min="3077" max="3077" width="18.5546875" customWidth="1"/>
    <col min="3078" max="3078" width="17.886718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109375" bestFit="1" customWidth="1"/>
    <col min="3329" max="3329" width="2.5546875" customWidth="1"/>
    <col min="3330" max="3330" width="22.5546875" customWidth="1"/>
    <col min="3331" max="3331" width="7.88671875" customWidth="1"/>
    <col min="3332" max="3332" width="26.6640625" customWidth="1"/>
    <col min="3333" max="3333" width="18.5546875" customWidth="1"/>
    <col min="3334" max="3334" width="17.886718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109375" bestFit="1" customWidth="1"/>
    <col min="3585" max="3585" width="2.5546875" customWidth="1"/>
    <col min="3586" max="3586" width="22.5546875" customWidth="1"/>
    <col min="3587" max="3587" width="7.88671875" customWidth="1"/>
    <col min="3588" max="3588" width="26.6640625" customWidth="1"/>
    <col min="3589" max="3589" width="18.5546875" customWidth="1"/>
    <col min="3590" max="3590" width="17.886718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109375" bestFit="1" customWidth="1"/>
    <col min="3841" max="3841" width="2.5546875" customWidth="1"/>
    <col min="3842" max="3842" width="22.5546875" customWidth="1"/>
    <col min="3843" max="3843" width="7.88671875" customWidth="1"/>
    <col min="3844" max="3844" width="26.6640625" customWidth="1"/>
    <col min="3845" max="3845" width="18.5546875" customWidth="1"/>
    <col min="3846" max="3846" width="17.886718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109375" bestFit="1" customWidth="1"/>
    <col min="4097" max="4097" width="2.5546875" customWidth="1"/>
    <col min="4098" max="4098" width="22.5546875" customWidth="1"/>
    <col min="4099" max="4099" width="7.88671875" customWidth="1"/>
    <col min="4100" max="4100" width="26.6640625" customWidth="1"/>
    <col min="4101" max="4101" width="18.5546875" customWidth="1"/>
    <col min="4102" max="4102" width="17.886718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109375" bestFit="1" customWidth="1"/>
    <col min="4353" max="4353" width="2.5546875" customWidth="1"/>
    <col min="4354" max="4354" width="22.5546875" customWidth="1"/>
    <col min="4355" max="4355" width="7.88671875" customWidth="1"/>
    <col min="4356" max="4356" width="26.6640625" customWidth="1"/>
    <col min="4357" max="4357" width="18.5546875" customWidth="1"/>
    <col min="4358" max="4358" width="17.886718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109375" bestFit="1" customWidth="1"/>
    <col min="4609" max="4609" width="2.5546875" customWidth="1"/>
    <col min="4610" max="4610" width="22.5546875" customWidth="1"/>
    <col min="4611" max="4611" width="7.88671875" customWidth="1"/>
    <col min="4612" max="4612" width="26.6640625" customWidth="1"/>
    <col min="4613" max="4613" width="18.5546875" customWidth="1"/>
    <col min="4614" max="4614" width="17.886718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109375" bestFit="1" customWidth="1"/>
    <col min="4865" max="4865" width="2.5546875" customWidth="1"/>
    <col min="4866" max="4866" width="22.5546875" customWidth="1"/>
    <col min="4867" max="4867" width="7.88671875" customWidth="1"/>
    <col min="4868" max="4868" width="26.6640625" customWidth="1"/>
    <col min="4869" max="4869" width="18.5546875" customWidth="1"/>
    <col min="4870" max="4870" width="17.886718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109375" bestFit="1" customWidth="1"/>
    <col min="5121" max="5121" width="2.5546875" customWidth="1"/>
    <col min="5122" max="5122" width="22.5546875" customWidth="1"/>
    <col min="5123" max="5123" width="7.88671875" customWidth="1"/>
    <col min="5124" max="5124" width="26.6640625" customWidth="1"/>
    <col min="5125" max="5125" width="18.5546875" customWidth="1"/>
    <col min="5126" max="5126" width="17.886718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109375" bestFit="1" customWidth="1"/>
    <col min="5377" max="5377" width="2.5546875" customWidth="1"/>
    <col min="5378" max="5378" width="22.5546875" customWidth="1"/>
    <col min="5379" max="5379" width="7.88671875" customWidth="1"/>
    <col min="5380" max="5380" width="26.6640625" customWidth="1"/>
    <col min="5381" max="5381" width="18.5546875" customWidth="1"/>
    <col min="5382" max="5382" width="17.886718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109375" bestFit="1" customWidth="1"/>
    <col min="5633" max="5633" width="2.5546875" customWidth="1"/>
    <col min="5634" max="5634" width="22.5546875" customWidth="1"/>
    <col min="5635" max="5635" width="7.88671875" customWidth="1"/>
    <col min="5636" max="5636" width="26.6640625" customWidth="1"/>
    <col min="5637" max="5637" width="18.5546875" customWidth="1"/>
    <col min="5638" max="5638" width="17.886718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109375" bestFit="1" customWidth="1"/>
    <col min="5889" max="5889" width="2.5546875" customWidth="1"/>
    <col min="5890" max="5890" width="22.5546875" customWidth="1"/>
    <col min="5891" max="5891" width="7.88671875" customWidth="1"/>
    <col min="5892" max="5892" width="26.6640625" customWidth="1"/>
    <col min="5893" max="5893" width="18.5546875" customWidth="1"/>
    <col min="5894" max="5894" width="17.886718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109375" bestFit="1" customWidth="1"/>
    <col min="6145" max="6145" width="2.5546875" customWidth="1"/>
    <col min="6146" max="6146" width="22.5546875" customWidth="1"/>
    <col min="6147" max="6147" width="7.88671875" customWidth="1"/>
    <col min="6148" max="6148" width="26.6640625" customWidth="1"/>
    <col min="6149" max="6149" width="18.5546875" customWidth="1"/>
    <col min="6150" max="6150" width="17.886718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109375" bestFit="1" customWidth="1"/>
    <col min="6401" max="6401" width="2.5546875" customWidth="1"/>
    <col min="6402" max="6402" width="22.5546875" customWidth="1"/>
    <col min="6403" max="6403" width="7.88671875" customWidth="1"/>
    <col min="6404" max="6404" width="26.6640625" customWidth="1"/>
    <col min="6405" max="6405" width="18.5546875" customWidth="1"/>
    <col min="6406" max="6406" width="17.886718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109375" bestFit="1" customWidth="1"/>
    <col min="6657" max="6657" width="2.5546875" customWidth="1"/>
    <col min="6658" max="6658" width="22.5546875" customWidth="1"/>
    <col min="6659" max="6659" width="7.88671875" customWidth="1"/>
    <col min="6660" max="6660" width="26.6640625" customWidth="1"/>
    <col min="6661" max="6661" width="18.5546875" customWidth="1"/>
    <col min="6662" max="6662" width="17.886718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109375" bestFit="1" customWidth="1"/>
    <col min="6913" max="6913" width="2.5546875" customWidth="1"/>
    <col min="6914" max="6914" width="22.5546875" customWidth="1"/>
    <col min="6915" max="6915" width="7.88671875" customWidth="1"/>
    <col min="6916" max="6916" width="26.6640625" customWidth="1"/>
    <col min="6917" max="6917" width="18.5546875" customWidth="1"/>
    <col min="6918" max="6918" width="17.886718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109375" bestFit="1" customWidth="1"/>
    <col min="7169" max="7169" width="2.5546875" customWidth="1"/>
    <col min="7170" max="7170" width="22.5546875" customWidth="1"/>
    <col min="7171" max="7171" width="7.88671875" customWidth="1"/>
    <col min="7172" max="7172" width="26.6640625" customWidth="1"/>
    <col min="7173" max="7173" width="18.5546875" customWidth="1"/>
    <col min="7174" max="7174" width="17.886718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109375" bestFit="1" customWidth="1"/>
    <col min="7425" max="7425" width="2.5546875" customWidth="1"/>
    <col min="7426" max="7426" width="22.5546875" customWidth="1"/>
    <col min="7427" max="7427" width="7.88671875" customWidth="1"/>
    <col min="7428" max="7428" width="26.6640625" customWidth="1"/>
    <col min="7429" max="7429" width="18.5546875" customWidth="1"/>
    <col min="7430" max="7430" width="17.886718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109375" bestFit="1" customWidth="1"/>
    <col min="7681" max="7681" width="2.5546875" customWidth="1"/>
    <col min="7682" max="7682" width="22.5546875" customWidth="1"/>
    <col min="7683" max="7683" width="7.88671875" customWidth="1"/>
    <col min="7684" max="7684" width="26.6640625" customWidth="1"/>
    <col min="7685" max="7685" width="18.5546875" customWidth="1"/>
    <col min="7686" max="7686" width="17.886718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109375" bestFit="1" customWidth="1"/>
    <col min="7937" max="7937" width="2.5546875" customWidth="1"/>
    <col min="7938" max="7938" width="22.5546875" customWidth="1"/>
    <col min="7939" max="7939" width="7.88671875" customWidth="1"/>
    <col min="7940" max="7940" width="26.6640625" customWidth="1"/>
    <col min="7941" max="7941" width="18.5546875" customWidth="1"/>
    <col min="7942" max="7942" width="17.886718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109375" bestFit="1" customWidth="1"/>
    <col min="8193" max="8193" width="2.5546875" customWidth="1"/>
    <col min="8194" max="8194" width="22.5546875" customWidth="1"/>
    <col min="8195" max="8195" width="7.88671875" customWidth="1"/>
    <col min="8196" max="8196" width="26.6640625" customWidth="1"/>
    <col min="8197" max="8197" width="18.5546875" customWidth="1"/>
    <col min="8198" max="8198" width="17.886718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109375" bestFit="1" customWidth="1"/>
    <col min="8449" max="8449" width="2.5546875" customWidth="1"/>
    <col min="8450" max="8450" width="22.5546875" customWidth="1"/>
    <col min="8451" max="8451" width="7.88671875" customWidth="1"/>
    <col min="8452" max="8452" width="26.6640625" customWidth="1"/>
    <col min="8453" max="8453" width="18.5546875" customWidth="1"/>
    <col min="8454" max="8454" width="17.886718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109375" bestFit="1" customWidth="1"/>
    <col min="8705" max="8705" width="2.5546875" customWidth="1"/>
    <col min="8706" max="8706" width="22.5546875" customWidth="1"/>
    <col min="8707" max="8707" width="7.88671875" customWidth="1"/>
    <col min="8708" max="8708" width="26.6640625" customWidth="1"/>
    <col min="8709" max="8709" width="18.5546875" customWidth="1"/>
    <col min="8710" max="8710" width="17.886718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109375" bestFit="1" customWidth="1"/>
    <col min="8961" max="8961" width="2.5546875" customWidth="1"/>
    <col min="8962" max="8962" width="22.5546875" customWidth="1"/>
    <col min="8963" max="8963" width="7.88671875" customWidth="1"/>
    <col min="8964" max="8964" width="26.6640625" customWidth="1"/>
    <col min="8965" max="8965" width="18.5546875" customWidth="1"/>
    <col min="8966" max="8966" width="17.886718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109375" bestFit="1" customWidth="1"/>
    <col min="9217" max="9217" width="2.5546875" customWidth="1"/>
    <col min="9218" max="9218" width="22.5546875" customWidth="1"/>
    <col min="9219" max="9219" width="7.88671875" customWidth="1"/>
    <col min="9220" max="9220" width="26.6640625" customWidth="1"/>
    <col min="9221" max="9221" width="18.5546875" customWidth="1"/>
    <col min="9222" max="9222" width="17.886718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109375" bestFit="1" customWidth="1"/>
    <col min="9473" max="9473" width="2.5546875" customWidth="1"/>
    <col min="9474" max="9474" width="22.5546875" customWidth="1"/>
    <col min="9475" max="9475" width="7.88671875" customWidth="1"/>
    <col min="9476" max="9476" width="26.6640625" customWidth="1"/>
    <col min="9477" max="9477" width="18.5546875" customWidth="1"/>
    <col min="9478" max="9478" width="17.886718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109375" bestFit="1" customWidth="1"/>
    <col min="9729" max="9729" width="2.5546875" customWidth="1"/>
    <col min="9730" max="9730" width="22.5546875" customWidth="1"/>
    <col min="9731" max="9731" width="7.88671875" customWidth="1"/>
    <col min="9732" max="9732" width="26.6640625" customWidth="1"/>
    <col min="9733" max="9733" width="18.5546875" customWidth="1"/>
    <col min="9734" max="9734" width="17.886718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109375" bestFit="1" customWidth="1"/>
    <col min="9985" max="9985" width="2.5546875" customWidth="1"/>
    <col min="9986" max="9986" width="22.5546875" customWidth="1"/>
    <col min="9987" max="9987" width="7.88671875" customWidth="1"/>
    <col min="9988" max="9988" width="26.6640625" customWidth="1"/>
    <col min="9989" max="9989" width="18.5546875" customWidth="1"/>
    <col min="9990" max="9990" width="17.886718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109375" bestFit="1" customWidth="1"/>
    <col min="10241" max="10241" width="2.5546875" customWidth="1"/>
    <col min="10242" max="10242" width="22.5546875" customWidth="1"/>
    <col min="10243" max="10243" width="7.88671875" customWidth="1"/>
    <col min="10244" max="10244" width="26.6640625" customWidth="1"/>
    <col min="10245" max="10245" width="18.5546875" customWidth="1"/>
    <col min="10246" max="10246" width="17.886718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109375" bestFit="1" customWidth="1"/>
    <col min="10497" max="10497" width="2.5546875" customWidth="1"/>
    <col min="10498" max="10498" width="22.5546875" customWidth="1"/>
    <col min="10499" max="10499" width="7.88671875" customWidth="1"/>
    <col min="10500" max="10500" width="26.6640625" customWidth="1"/>
    <col min="10501" max="10501" width="18.5546875" customWidth="1"/>
    <col min="10502" max="10502" width="17.886718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109375" bestFit="1" customWidth="1"/>
    <col min="10753" max="10753" width="2.5546875" customWidth="1"/>
    <col min="10754" max="10754" width="22.5546875" customWidth="1"/>
    <col min="10755" max="10755" width="7.88671875" customWidth="1"/>
    <col min="10756" max="10756" width="26.6640625" customWidth="1"/>
    <col min="10757" max="10757" width="18.5546875" customWidth="1"/>
    <col min="10758" max="10758" width="17.886718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109375" bestFit="1" customWidth="1"/>
    <col min="11009" max="11009" width="2.5546875" customWidth="1"/>
    <col min="11010" max="11010" width="22.5546875" customWidth="1"/>
    <col min="11011" max="11011" width="7.88671875" customWidth="1"/>
    <col min="11012" max="11012" width="26.6640625" customWidth="1"/>
    <col min="11013" max="11013" width="18.5546875" customWidth="1"/>
    <col min="11014" max="11014" width="17.886718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109375" bestFit="1" customWidth="1"/>
    <col min="11265" max="11265" width="2.5546875" customWidth="1"/>
    <col min="11266" max="11266" width="22.5546875" customWidth="1"/>
    <col min="11267" max="11267" width="7.88671875" customWidth="1"/>
    <col min="11268" max="11268" width="26.6640625" customWidth="1"/>
    <col min="11269" max="11269" width="18.5546875" customWidth="1"/>
    <col min="11270" max="11270" width="17.886718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109375" bestFit="1" customWidth="1"/>
    <col min="11521" max="11521" width="2.5546875" customWidth="1"/>
    <col min="11522" max="11522" width="22.5546875" customWidth="1"/>
    <col min="11523" max="11523" width="7.88671875" customWidth="1"/>
    <col min="11524" max="11524" width="26.6640625" customWidth="1"/>
    <col min="11525" max="11525" width="18.5546875" customWidth="1"/>
    <col min="11526" max="11526" width="17.886718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109375" bestFit="1" customWidth="1"/>
    <col min="11777" max="11777" width="2.5546875" customWidth="1"/>
    <col min="11778" max="11778" width="22.5546875" customWidth="1"/>
    <col min="11779" max="11779" width="7.88671875" customWidth="1"/>
    <col min="11780" max="11780" width="26.6640625" customWidth="1"/>
    <col min="11781" max="11781" width="18.5546875" customWidth="1"/>
    <col min="11782" max="11782" width="17.886718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109375" bestFit="1" customWidth="1"/>
    <col min="12033" max="12033" width="2.5546875" customWidth="1"/>
    <col min="12034" max="12034" width="22.5546875" customWidth="1"/>
    <col min="12035" max="12035" width="7.88671875" customWidth="1"/>
    <col min="12036" max="12036" width="26.6640625" customWidth="1"/>
    <col min="12037" max="12037" width="18.5546875" customWidth="1"/>
    <col min="12038" max="12038" width="17.886718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109375" bestFit="1" customWidth="1"/>
    <col min="12289" max="12289" width="2.5546875" customWidth="1"/>
    <col min="12290" max="12290" width="22.5546875" customWidth="1"/>
    <col min="12291" max="12291" width="7.88671875" customWidth="1"/>
    <col min="12292" max="12292" width="26.6640625" customWidth="1"/>
    <col min="12293" max="12293" width="18.5546875" customWidth="1"/>
    <col min="12294" max="12294" width="17.886718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109375" bestFit="1" customWidth="1"/>
    <col min="12545" max="12545" width="2.5546875" customWidth="1"/>
    <col min="12546" max="12546" width="22.5546875" customWidth="1"/>
    <col min="12547" max="12547" width="7.88671875" customWidth="1"/>
    <col min="12548" max="12548" width="26.6640625" customWidth="1"/>
    <col min="12549" max="12549" width="18.5546875" customWidth="1"/>
    <col min="12550" max="12550" width="17.886718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109375" bestFit="1" customWidth="1"/>
    <col min="12801" max="12801" width="2.5546875" customWidth="1"/>
    <col min="12802" max="12802" width="22.5546875" customWidth="1"/>
    <col min="12803" max="12803" width="7.88671875" customWidth="1"/>
    <col min="12804" max="12804" width="26.6640625" customWidth="1"/>
    <col min="12805" max="12805" width="18.5546875" customWidth="1"/>
    <col min="12806" max="12806" width="17.886718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109375" bestFit="1" customWidth="1"/>
    <col min="13057" max="13057" width="2.5546875" customWidth="1"/>
    <col min="13058" max="13058" width="22.5546875" customWidth="1"/>
    <col min="13059" max="13059" width="7.88671875" customWidth="1"/>
    <col min="13060" max="13060" width="26.6640625" customWidth="1"/>
    <col min="13061" max="13061" width="18.5546875" customWidth="1"/>
    <col min="13062" max="13062" width="17.886718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109375" bestFit="1" customWidth="1"/>
    <col min="13313" max="13313" width="2.5546875" customWidth="1"/>
    <col min="13314" max="13314" width="22.5546875" customWidth="1"/>
    <col min="13315" max="13315" width="7.88671875" customWidth="1"/>
    <col min="13316" max="13316" width="26.6640625" customWidth="1"/>
    <col min="13317" max="13317" width="18.5546875" customWidth="1"/>
    <col min="13318" max="13318" width="17.886718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109375" bestFit="1" customWidth="1"/>
    <col min="13569" max="13569" width="2.5546875" customWidth="1"/>
    <col min="13570" max="13570" width="22.5546875" customWidth="1"/>
    <col min="13571" max="13571" width="7.88671875" customWidth="1"/>
    <col min="13572" max="13572" width="26.6640625" customWidth="1"/>
    <col min="13573" max="13573" width="18.5546875" customWidth="1"/>
    <col min="13574" max="13574" width="17.886718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109375" bestFit="1" customWidth="1"/>
    <col min="13825" max="13825" width="2.5546875" customWidth="1"/>
    <col min="13826" max="13826" width="22.5546875" customWidth="1"/>
    <col min="13827" max="13827" width="7.88671875" customWidth="1"/>
    <col min="13828" max="13828" width="26.6640625" customWidth="1"/>
    <col min="13829" max="13829" width="18.5546875" customWidth="1"/>
    <col min="13830" max="13830" width="17.886718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109375" bestFit="1" customWidth="1"/>
    <col min="14081" max="14081" width="2.5546875" customWidth="1"/>
    <col min="14082" max="14082" width="22.5546875" customWidth="1"/>
    <col min="14083" max="14083" width="7.88671875" customWidth="1"/>
    <col min="14084" max="14084" width="26.6640625" customWidth="1"/>
    <col min="14085" max="14085" width="18.5546875" customWidth="1"/>
    <col min="14086" max="14086" width="17.886718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109375" bestFit="1" customWidth="1"/>
    <col min="14337" max="14337" width="2.5546875" customWidth="1"/>
    <col min="14338" max="14338" width="22.5546875" customWidth="1"/>
    <col min="14339" max="14339" width="7.88671875" customWidth="1"/>
    <col min="14340" max="14340" width="26.6640625" customWidth="1"/>
    <col min="14341" max="14341" width="18.5546875" customWidth="1"/>
    <col min="14342" max="14342" width="17.886718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109375" bestFit="1" customWidth="1"/>
    <col min="14593" max="14593" width="2.5546875" customWidth="1"/>
    <col min="14594" max="14594" width="22.5546875" customWidth="1"/>
    <col min="14595" max="14595" width="7.88671875" customWidth="1"/>
    <col min="14596" max="14596" width="26.6640625" customWidth="1"/>
    <col min="14597" max="14597" width="18.5546875" customWidth="1"/>
    <col min="14598" max="14598" width="17.886718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109375" bestFit="1" customWidth="1"/>
    <col min="14849" max="14849" width="2.5546875" customWidth="1"/>
    <col min="14850" max="14850" width="22.5546875" customWidth="1"/>
    <col min="14851" max="14851" width="7.88671875" customWidth="1"/>
    <col min="14852" max="14852" width="26.6640625" customWidth="1"/>
    <col min="14853" max="14853" width="18.5546875" customWidth="1"/>
    <col min="14854" max="14854" width="17.886718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109375" bestFit="1" customWidth="1"/>
    <col min="15105" max="15105" width="2.5546875" customWidth="1"/>
    <col min="15106" max="15106" width="22.5546875" customWidth="1"/>
    <col min="15107" max="15107" width="7.88671875" customWidth="1"/>
    <col min="15108" max="15108" width="26.6640625" customWidth="1"/>
    <col min="15109" max="15109" width="18.5546875" customWidth="1"/>
    <col min="15110" max="15110" width="17.886718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109375" bestFit="1" customWidth="1"/>
    <col min="15361" max="15361" width="2.5546875" customWidth="1"/>
    <col min="15362" max="15362" width="22.5546875" customWidth="1"/>
    <col min="15363" max="15363" width="7.88671875" customWidth="1"/>
    <col min="15364" max="15364" width="26.6640625" customWidth="1"/>
    <col min="15365" max="15365" width="18.5546875" customWidth="1"/>
    <col min="15366" max="15366" width="17.886718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109375" bestFit="1" customWidth="1"/>
    <col min="15617" max="15617" width="2.5546875" customWidth="1"/>
    <col min="15618" max="15618" width="22.5546875" customWidth="1"/>
    <col min="15619" max="15619" width="7.88671875" customWidth="1"/>
    <col min="15620" max="15620" width="26.6640625" customWidth="1"/>
    <col min="15621" max="15621" width="18.5546875" customWidth="1"/>
    <col min="15622" max="15622" width="17.886718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109375" bestFit="1" customWidth="1"/>
    <col min="15873" max="15873" width="2.5546875" customWidth="1"/>
    <col min="15874" max="15874" width="22.5546875" customWidth="1"/>
    <col min="15875" max="15875" width="7.88671875" customWidth="1"/>
    <col min="15876" max="15876" width="26.6640625" customWidth="1"/>
    <col min="15877" max="15877" width="18.5546875" customWidth="1"/>
    <col min="15878" max="15878" width="17.886718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109375" bestFit="1" customWidth="1"/>
    <col min="16129" max="16129" width="2.5546875" customWidth="1"/>
    <col min="16130" max="16130" width="22.5546875" customWidth="1"/>
    <col min="16131" max="16131" width="7.88671875" customWidth="1"/>
    <col min="16132" max="16132" width="26.6640625" customWidth="1"/>
    <col min="16133" max="16133" width="18.5546875" customWidth="1"/>
    <col min="16134" max="16134" width="17.886718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1093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21" t="s">
        <v>0</v>
      </c>
      <c r="C2" s="922"/>
      <c r="D2" s="922"/>
      <c r="E2" s="922"/>
      <c r="F2" s="922"/>
      <c r="G2" s="922"/>
      <c r="H2" s="922"/>
      <c r="I2" s="922"/>
      <c r="J2" s="922"/>
      <c r="K2" s="923"/>
      <c r="L2" s="2"/>
    </row>
    <row r="3" spans="1:12" ht="26.25" x14ac:dyDescent="0.4">
      <c r="A3" s="2"/>
      <c r="B3" s="483"/>
      <c r="C3" s="484"/>
      <c r="D3" s="484"/>
      <c r="E3" s="481"/>
      <c r="F3" s="3"/>
      <c r="G3" s="3"/>
      <c r="H3" s="3"/>
      <c r="I3" s="3"/>
      <c r="J3" s="3"/>
      <c r="K3" s="4"/>
      <c r="L3" s="2"/>
    </row>
    <row r="4" spans="1:12" x14ac:dyDescent="0.2">
      <c r="A4" s="2"/>
      <c r="B4" s="924" t="s">
        <v>799</v>
      </c>
      <c r="C4" s="925"/>
      <c r="D4" s="926"/>
      <c r="E4" s="32"/>
      <c r="F4" s="5"/>
      <c r="G4" s="5"/>
      <c r="H4" s="5"/>
      <c r="J4" s="5"/>
      <c r="K4" s="6"/>
      <c r="L4" s="2"/>
    </row>
    <row r="5" spans="1:12" x14ac:dyDescent="0.2">
      <c r="A5" s="2"/>
      <c r="B5" s="927" t="s">
        <v>1</v>
      </c>
      <c r="C5" s="928"/>
      <c r="D5" s="929"/>
      <c r="E5" s="480"/>
      <c r="F5" s="7"/>
      <c r="G5" s="7"/>
      <c r="H5" s="7"/>
      <c r="I5" s="7"/>
      <c r="J5" s="5"/>
      <c r="K5" s="6"/>
      <c r="L5" s="2"/>
    </row>
    <row r="6" spans="1:12" x14ac:dyDescent="0.2">
      <c r="A6" s="2"/>
      <c r="B6" s="930" t="s">
        <v>2</v>
      </c>
      <c r="C6" s="931"/>
      <c r="D6" s="932"/>
      <c r="E6" s="480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485"/>
      <c r="C7" s="7"/>
      <c r="D7" s="7"/>
      <c r="E7" s="482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800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801</v>
      </c>
      <c r="E10" s="13"/>
      <c r="F10" s="14"/>
      <c r="G10" s="14"/>
      <c r="H10" s="14"/>
      <c r="I10" s="14"/>
      <c r="J10" s="14"/>
      <c r="K10" s="15"/>
      <c r="L10" s="479" t="s">
        <v>780</v>
      </c>
    </row>
    <row r="11" spans="1:12" ht="15.75" x14ac:dyDescent="0.25">
      <c r="A11" s="9"/>
      <c r="B11" s="10" t="s">
        <v>6</v>
      </c>
      <c r="C11" s="11"/>
      <c r="D11" s="17">
        <v>3</v>
      </c>
      <c r="E11" s="13"/>
      <c r="F11" s="14"/>
      <c r="G11" s="14"/>
      <c r="H11" s="14"/>
      <c r="I11" s="14"/>
      <c r="J11" s="14"/>
      <c r="K11" s="15"/>
      <c r="L11" s="479" t="s">
        <v>781</v>
      </c>
    </row>
    <row r="12" spans="1:12" ht="15.75" x14ac:dyDescent="0.25">
      <c r="A12" s="9"/>
      <c r="B12" s="18" t="s">
        <v>7</v>
      </c>
      <c r="C12" s="478"/>
      <c r="D12" s="12" t="s">
        <v>781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479" t="s">
        <v>782</v>
      </c>
    </row>
    <row r="13" spans="1:12" ht="15.75" x14ac:dyDescent="0.25">
      <c r="A13" s="9"/>
      <c r="B13" s="10" t="s">
        <v>8</v>
      </c>
      <c r="C13" s="20"/>
      <c r="D13" s="704" t="s">
        <v>819</v>
      </c>
      <c r="E13" s="13"/>
      <c r="F13" s="14"/>
      <c r="G13" s="14"/>
      <c r="H13" s="14"/>
      <c r="I13" s="14"/>
      <c r="J13" s="14"/>
      <c r="K13" s="15"/>
      <c r="L13" s="479" t="s">
        <v>783</v>
      </c>
    </row>
    <row r="14" spans="1:12" ht="15.75" x14ac:dyDescent="0.25">
      <c r="A14" s="9"/>
      <c r="B14" s="10" t="s">
        <v>9</v>
      </c>
      <c r="C14" s="20"/>
      <c r="D14" s="21" t="s">
        <v>807</v>
      </c>
      <c r="E14" s="13"/>
      <c r="F14" s="14"/>
      <c r="G14" s="14"/>
      <c r="H14" s="14"/>
      <c r="I14" s="14"/>
      <c r="J14" s="14"/>
      <c r="K14" s="15"/>
      <c r="L14" s="479" t="s">
        <v>784</v>
      </c>
    </row>
    <row r="15" spans="1:12" ht="15.75" x14ac:dyDescent="0.25">
      <c r="A15" s="14"/>
      <c r="B15" s="10" t="s">
        <v>10</v>
      </c>
      <c r="C15" s="20"/>
      <c r="D15" s="12" t="s">
        <v>814</v>
      </c>
      <c r="E15" s="20" t="s">
        <v>11</v>
      </c>
      <c r="F15" s="695" t="s">
        <v>815</v>
      </c>
      <c r="G15" s="22"/>
      <c r="H15" s="20" t="s">
        <v>12</v>
      </c>
      <c r="I15" s="23"/>
      <c r="J15" s="14"/>
      <c r="K15" s="15"/>
    </row>
    <row r="16" spans="1:12" ht="15.75" x14ac:dyDescent="0.25">
      <c r="A16" s="14"/>
      <c r="B16" s="10"/>
      <c r="C16" s="20"/>
      <c r="D16" s="24"/>
      <c r="E16" s="22"/>
      <c r="F16" s="22"/>
      <c r="G16" s="22"/>
      <c r="H16" s="20"/>
      <c r="I16" s="22"/>
      <c r="J16" s="14"/>
      <c r="K16" s="15"/>
      <c r="L16" s="477"/>
    </row>
    <row r="17" spans="1:12" ht="15.75" x14ac:dyDescent="0.25">
      <c r="A17" s="25"/>
      <c r="B17" s="10" t="s">
        <v>13</v>
      </c>
      <c r="C17" s="14"/>
      <c r="D17" s="12"/>
      <c r="E17" s="14"/>
      <c r="F17" s="26" t="s">
        <v>14</v>
      </c>
      <c r="G17" s="14"/>
      <c r="H17" s="14"/>
      <c r="I17" s="14"/>
      <c r="J17" s="14"/>
      <c r="K17" s="15"/>
      <c r="L17" s="477"/>
    </row>
    <row r="18" spans="1:12" ht="15.75" thickBot="1" x14ac:dyDescent="0.25">
      <c r="A18" s="2"/>
      <c r="B18" s="27"/>
      <c r="C18" s="5"/>
      <c r="D18" s="2"/>
      <c r="E18" s="5"/>
      <c r="F18" s="5"/>
      <c r="G18" s="5"/>
      <c r="H18" s="5"/>
      <c r="I18" s="5"/>
      <c r="J18" s="5"/>
      <c r="K18" s="6"/>
      <c r="L18" s="28"/>
    </row>
    <row r="19" spans="1:12" ht="26.25" x14ac:dyDescent="0.4">
      <c r="A19" s="29"/>
      <c r="B19" s="8" t="s">
        <v>15</v>
      </c>
      <c r="C19" s="30"/>
      <c r="D19" s="30"/>
      <c r="E19" s="31"/>
      <c r="F19" s="31"/>
      <c r="G19" s="30"/>
      <c r="H19" s="30"/>
      <c r="I19" s="30"/>
      <c r="J19" s="3"/>
      <c r="K19" s="4"/>
      <c r="L19" s="2"/>
    </row>
    <row r="20" spans="1:12" ht="26.25" x14ac:dyDescent="0.4">
      <c r="A20" s="29"/>
      <c r="B20" s="32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3"/>
      <c r="C21" s="34" t="s">
        <v>16</v>
      </c>
      <c r="D21" s="34"/>
      <c r="E21" s="34"/>
      <c r="F21" s="35"/>
      <c r="G21" s="35"/>
      <c r="H21" s="35"/>
      <c r="I21" s="35"/>
      <c r="J21" s="35"/>
      <c r="K21" s="6"/>
      <c r="L21" s="2"/>
    </row>
    <row r="22" spans="1:12" ht="18.600000000000001" customHeight="1" x14ac:dyDescent="0.4">
      <c r="A22" s="29"/>
      <c r="B22" s="32"/>
      <c r="C22" s="35"/>
      <c r="D22" s="35"/>
      <c r="E22" s="35"/>
      <c r="F22" s="35"/>
      <c r="G22" s="35"/>
      <c r="H22" s="35"/>
      <c r="I22" s="35"/>
      <c r="J22" s="35"/>
      <c r="K22" s="6"/>
      <c r="L22" s="2"/>
    </row>
    <row r="23" spans="1:12" ht="18" x14ac:dyDescent="0.25">
      <c r="A23" s="36"/>
      <c r="B23" s="37"/>
      <c r="C23" s="34" t="s">
        <v>17</v>
      </c>
      <c r="D23" s="34"/>
      <c r="E23" s="34"/>
      <c r="F23" s="35"/>
      <c r="G23" s="35"/>
      <c r="H23" s="35"/>
      <c r="I23" s="35"/>
      <c r="J23" s="35"/>
      <c r="K23" s="6"/>
      <c r="L23" s="2"/>
    </row>
    <row r="24" spans="1:12" x14ac:dyDescent="0.2">
      <c r="A24" s="2"/>
      <c r="B24" s="38"/>
      <c r="C24" s="34"/>
      <c r="D24" s="34"/>
      <c r="E24" s="34"/>
      <c r="F24" s="35"/>
      <c r="G24" s="35"/>
      <c r="H24" s="35"/>
      <c r="I24" s="35"/>
      <c r="J24" s="35"/>
      <c r="K24" s="6"/>
      <c r="L24" s="2"/>
    </row>
    <row r="25" spans="1:12" x14ac:dyDescent="0.2">
      <c r="A25" s="2"/>
      <c r="B25" s="39"/>
      <c r="C25" s="34" t="s">
        <v>18</v>
      </c>
      <c r="D25" s="34"/>
      <c r="E25" s="34"/>
      <c r="F25" s="35"/>
      <c r="G25" s="35"/>
      <c r="H25" s="35"/>
      <c r="I25" s="35"/>
      <c r="J25" s="35"/>
      <c r="K25" s="6"/>
      <c r="L25" s="2"/>
    </row>
    <row r="26" spans="1:12" x14ac:dyDescent="0.2">
      <c r="A26" s="2"/>
      <c r="B26" s="38"/>
      <c r="C26" s="34"/>
      <c r="D26" s="34"/>
      <c r="E26" s="34"/>
      <c r="F26" s="35"/>
      <c r="G26" s="35"/>
      <c r="H26" s="35"/>
      <c r="I26" s="35"/>
      <c r="J26" s="35"/>
      <c r="K26" s="6"/>
      <c r="L26" s="2"/>
    </row>
    <row r="27" spans="1:12" x14ac:dyDescent="0.2">
      <c r="A27" s="2"/>
      <c r="B27" s="40"/>
      <c r="C27" s="34" t="s">
        <v>19</v>
      </c>
      <c r="D27" s="34"/>
      <c r="E27" s="34"/>
      <c r="F27" s="35"/>
      <c r="G27" s="35"/>
      <c r="H27" s="35"/>
      <c r="I27" s="35"/>
      <c r="J27" s="35"/>
      <c r="K27" s="6"/>
      <c r="L27" s="2"/>
    </row>
    <row r="28" spans="1:12" x14ac:dyDescent="0.2">
      <c r="A28" s="2"/>
      <c r="B28" s="38"/>
      <c r="C28" s="34"/>
      <c r="D28" s="34"/>
      <c r="E28" s="34"/>
      <c r="F28" s="35"/>
      <c r="G28" s="35"/>
      <c r="H28" s="35"/>
      <c r="I28" s="35"/>
      <c r="J28" s="35"/>
      <c r="K28" s="6"/>
      <c r="L28" s="2"/>
    </row>
    <row r="29" spans="1:12" x14ac:dyDescent="0.2">
      <c r="A29" s="2"/>
      <c r="B29" s="41"/>
      <c r="C29" s="34" t="s">
        <v>20</v>
      </c>
      <c r="D29" s="34"/>
      <c r="E29" s="34"/>
      <c r="F29" s="35"/>
      <c r="G29" s="35"/>
      <c r="H29" s="35"/>
      <c r="I29" s="35"/>
      <c r="J29" s="35"/>
      <c r="K29" s="6"/>
      <c r="L29" s="2"/>
    </row>
    <row r="30" spans="1:12" ht="15.75" thickBot="1" x14ac:dyDescent="0.25">
      <c r="A30" s="2"/>
      <c r="B30" s="42"/>
      <c r="C30" s="43"/>
      <c r="D30" s="43"/>
      <c r="E30" s="43"/>
      <c r="F30" s="43"/>
      <c r="G30" s="44"/>
      <c r="H30" s="44"/>
      <c r="I30" s="44"/>
      <c r="J30" s="44"/>
      <c r="K30" s="45"/>
      <c r="L30" s="2"/>
    </row>
    <row r="31" spans="1:12" ht="15.75" x14ac:dyDescent="0.25">
      <c r="A31" s="2"/>
      <c r="B31" s="8" t="s">
        <v>21</v>
      </c>
      <c r="C31" s="46"/>
      <c r="D31" s="47" t="s">
        <v>22</v>
      </c>
      <c r="E31" s="3"/>
      <c r="F31" s="3"/>
      <c r="G31" s="3"/>
      <c r="H31" s="3"/>
      <c r="I31" s="48"/>
      <c r="J31" s="3"/>
      <c r="K31" s="4"/>
      <c r="L31" s="28"/>
    </row>
    <row r="32" spans="1:12" ht="15.75" x14ac:dyDescent="0.25">
      <c r="A32" s="2"/>
      <c r="B32" s="49" t="s">
        <v>23</v>
      </c>
      <c r="C32" s="5"/>
      <c r="D32" s="14" t="s">
        <v>24</v>
      </c>
      <c r="E32" s="14"/>
      <c r="F32" s="14"/>
      <c r="G32" s="14"/>
      <c r="H32" s="14"/>
      <c r="I32" s="50"/>
      <c r="J32" s="14"/>
      <c r="K32" s="15"/>
      <c r="L32" s="28"/>
    </row>
    <row r="33" spans="1:12" ht="15.75" x14ac:dyDescent="0.25">
      <c r="A33" s="2"/>
      <c r="B33" s="49" t="s">
        <v>25</v>
      </c>
      <c r="C33" s="5"/>
      <c r="D33" s="51" t="s">
        <v>26</v>
      </c>
      <c r="E33" s="14"/>
      <c r="F33" s="5"/>
      <c r="G33" s="14"/>
      <c r="H33" s="14"/>
      <c r="I33" s="52"/>
      <c r="J33" s="14"/>
      <c r="K33" s="15"/>
      <c r="L33" s="28"/>
    </row>
    <row r="34" spans="1:12" ht="15.75" x14ac:dyDescent="0.25">
      <c r="A34" s="2"/>
      <c r="B34" s="49" t="s">
        <v>27</v>
      </c>
      <c r="C34" s="5"/>
      <c r="D34" s="51" t="s">
        <v>28</v>
      </c>
      <c r="E34" s="14"/>
      <c r="F34" s="5"/>
      <c r="G34" s="14"/>
      <c r="H34" s="14"/>
      <c r="I34" s="52"/>
      <c r="J34" s="14"/>
      <c r="K34" s="15"/>
      <c r="L34" s="28"/>
    </row>
    <row r="35" spans="1:12" ht="15.75" x14ac:dyDescent="0.25">
      <c r="A35" s="2"/>
      <c r="B35" s="49" t="s">
        <v>29</v>
      </c>
      <c r="C35" s="5"/>
      <c r="D35" s="34" t="s">
        <v>30</v>
      </c>
      <c r="E35" s="14"/>
      <c r="F35" s="5"/>
      <c r="G35" s="14"/>
      <c r="H35" s="14"/>
      <c r="I35" s="52"/>
      <c r="J35" s="14"/>
      <c r="K35" s="15"/>
      <c r="L35" s="2"/>
    </row>
    <row r="36" spans="1:12" ht="15.75" x14ac:dyDescent="0.25">
      <c r="A36" s="2"/>
      <c r="B36" s="49" t="s">
        <v>31</v>
      </c>
      <c r="C36" s="5"/>
      <c r="D36" s="34" t="s">
        <v>32</v>
      </c>
      <c r="E36" s="14"/>
      <c r="F36" s="5"/>
      <c r="G36" s="14"/>
      <c r="H36" s="14"/>
      <c r="I36" s="50"/>
      <c r="J36" s="14"/>
      <c r="K36" s="15"/>
      <c r="L36" s="2"/>
    </row>
    <row r="37" spans="1:12" ht="15.75" x14ac:dyDescent="0.25">
      <c r="A37" s="2"/>
      <c r="B37" s="49" t="s">
        <v>33</v>
      </c>
      <c r="C37" s="5"/>
      <c r="D37" s="34" t="s">
        <v>792</v>
      </c>
      <c r="E37" s="14"/>
      <c r="F37" s="5"/>
      <c r="G37" s="14"/>
      <c r="H37" s="14"/>
      <c r="I37" s="50"/>
      <c r="J37" s="14"/>
      <c r="K37" s="15"/>
      <c r="L37" s="2"/>
    </row>
    <row r="38" spans="1:12" ht="15.75" x14ac:dyDescent="0.25">
      <c r="A38" s="2"/>
      <c r="B38" s="49" t="s">
        <v>34</v>
      </c>
      <c r="C38" s="5"/>
      <c r="D38" s="51" t="s">
        <v>35</v>
      </c>
      <c r="E38" s="14"/>
      <c r="F38" s="5"/>
      <c r="G38" s="14"/>
      <c r="H38" s="14"/>
      <c r="I38" s="50"/>
      <c r="J38" s="14"/>
      <c r="K38" s="15"/>
      <c r="L38" s="2"/>
    </row>
    <row r="39" spans="1:12" ht="15.75" x14ac:dyDescent="0.25">
      <c r="A39" s="2"/>
      <c r="B39" s="49" t="s">
        <v>36</v>
      </c>
      <c r="C39" s="5"/>
      <c r="D39" s="51" t="s">
        <v>37</v>
      </c>
      <c r="E39" s="14"/>
      <c r="F39" s="5"/>
      <c r="G39" s="14"/>
      <c r="H39" s="14"/>
      <c r="I39" s="50"/>
      <c r="J39" s="14"/>
      <c r="K39" s="15"/>
      <c r="L39" s="2"/>
    </row>
    <row r="40" spans="1:12" ht="15.75" x14ac:dyDescent="0.25">
      <c r="A40" s="2"/>
      <c r="B40" s="49" t="s">
        <v>38</v>
      </c>
      <c r="C40" s="5"/>
      <c r="D40" s="51" t="s">
        <v>39</v>
      </c>
      <c r="E40" s="14"/>
      <c r="F40" s="5"/>
      <c r="G40" s="14"/>
      <c r="H40" s="14"/>
      <c r="I40" s="50"/>
      <c r="J40" s="14"/>
      <c r="K40" s="15"/>
      <c r="L40" s="2"/>
    </row>
    <row r="41" spans="1:12" ht="15.75" x14ac:dyDescent="0.25">
      <c r="A41" s="2"/>
      <c r="B41" s="49" t="s">
        <v>40</v>
      </c>
      <c r="C41" s="5"/>
      <c r="D41" s="51" t="s">
        <v>41</v>
      </c>
      <c r="E41" s="14"/>
      <c r="F41" s="5"/>
      <c r="G41" s="14"/>
      <c r="H41" s="14"/>
      <c r="I41" s="50"/>
      <c r="J41" s="14"/>
      <c r="K41" s="15"/>
      <c r="L41" s="2"/>
    </row>
    <row r="42" spans="1:12" ht="15.75" x14ac:dyDescent="0.25">
      <c r="A42" s="2"/>
      <c r="B42" s="49" t="s">
        <v>42</v>
      </c>
      <c r="C42" s="5"/>
      <c r="D42" s="51" t="s">
        <v>43</v>
      </c>
      <c r="E42" s="14"/>
      <c r="F42" s="5"/>
      <c r="G42" s="14"/>
      <c r="H42" s="14"/>
      <c r="I42" s="50"/>
      <c r="J42" s="14"/>
      <c r="K42" s="15"/>
      <c r="L42" s="2"/>
    </row>
    <row r="43" spans="1:12" ht="16.5" thickBot="1" x14ac:dyDescent="0.3">
      <c r="A43" s="2"/>
      <c r="B43" s="53"/>
      <c r="C43" s="54"/>
      <c r="D43" s="55"/>
      <c r="E43" s="56"/>
      <c r="F43" s="57"/>
      <c r="G43" s="56"/>
      <c r="H43" s="56"/>
      <c r="I43" s="58"/>
      <c r="J43" s="56"/>
      <c r="K43" s="59"/>
      <c r="L43" s="2"/>
    </row>
    <row r="44" spans="1:12" ht="15.75" x14ac:dyDescent="0.25">
      <c r="A44" s="2"/>
      <c r="B44" s="60"/>
      <c r="C44" s="60"/>
      <c r="D44" s="14"/>
      <c r="E44" s="14"/>
      <c r="F44" s="14"/>
      <c r="G44" s="14"/>
      <c r="H44" s="14"/>
      <c r="I44" s="14"/>
      <c r="J44" s="14"/>
      <c r="K44" s="14"/>
      <c r="L44" s="2"/>
    </row>
  </sheetData>
  <sheetProtection algorithmName="SHA-512" hashValue="rJvE3+u7KkSkqJMPmJyYMXgfzknzoCA5dfzTK3hWAPuo6Q9ZOHu9PJHqxT/NJowUtNs1VaYds1HOMeXmOBzb7Q==" saltValue="/6oO5Lm+tCszH55/zHY3wQ==" spinCount="100000" sheet="1" objects="1" scenarios="1"/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="80" zoomScaleNormal="80" workbookViewId="0">
      <selection activeCell="B2" sqref="B2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109375" customWidth="1"/>
    <col min="6" max="6" width="6.88671875" customWidth="1"/>
    <col min="7" max="7" width="8.109375" bestFit="1" customWidth="1"/>
    <col min="8" max="36" width="11.44140625" customWidth="1"/>
    <col min="257" max="257" width="4.109375" customWidth="1"/>
    <col min="258" max="259" width="6.88671875" customWidth="1"/>
    <col min="260" max="260" width="36.88671875" customWidth="1"/>
    <col min="261" max="261" width="39.109375" customWidth="1"/>
    <col min="262" max="262" width="6.88671875" customWidth="1"/>
    <col min="263" max="263" width="8.1093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109375" customWidth="1"/>
    <col min="518" max="518" width="6.88671875" customWidth="1"/>
    <col min="519" max="519" width="8.1093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109375" customWidth="1"/>
    <col min="774" max="774" width="6.88671875" customWidth="1"/>
    <col min="775" max="775" width="8.1093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109375" customWidth="1"/>
    <col min="1030" max="1030" width="6.88671875" customWidth="1"/>
    <col min="1031" max="1031" width="8.1093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109375" customWidth="1"/>
    <col min="1286" max="1286" width="6.88671875" customWidth="1"/>
    <col min="1287" max="1287" width="8.1093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109375" customWidth="1"/>
    <col min="1542" max="1542" width="6.88671875" customWidth="1"/>
    <col min="1543" max="1543" width="8.1093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109375" customWidth="1"/>
    <col min="1798" max="1798" width="6.88671875" customWidth="1"/>
    <col min="1799" max="1799" width="8.1093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109375" customWidth="1"/>
    <col min="2054" max="2054" width="6.88671875" customWidth="1"/>
    <col min="2055" max="2055" width="8.1093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109375" customWidth="1"/>
    <col min="2310" max="2310" width="6.88671875" customWidth="1"/>
    <col min="2311" max="2311" width="8.1093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109375" customWidth="1"/>
    <col min="2566" max="2566" width="6.88671875" customWidth="1"/>
    <col min="2567" max="2567" width="8.1093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109375" customWidth="1"/>
    <col min="2822" max="2822" width="6.88671875" customWidth="1"/>
    <col min="2823" max="2823" width="8.1093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109375" customWidth="1"/>
    <col min="3078" max="3078" width="6.88671875" customWidth="1"/>
    <col min="3079" max="3079" width="8.1093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109375" customWidth="1"/>
    <col min="3334" max="3334" width="6.88671875" customWidth="1"/>
    <col min="3335" max="3335" width="8.1093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109375" customWidth="1"/>
    <col min="3590" max="3590" width="6.88671875" customWidth="1"/>
    <col min="3591" max="3591" width="8.1093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109375" customWidth="1"/>
    <col min="3846" max="3846" width="6.88671875" customWidth="1"/>
    <col min="3847" max="3847" width="8.1093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109375" customWidth="1"/>
    <col min="4102" max="4102" width="6.88671875" customWidth="1"/>
    <col min="4103" max="4103" width="8.1093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109375" customWidth="1"/>
    <col min="4358" max="4358" width="6.88671875" customWidth="1"/>
    <col min="4359" max="4359" width="8.1093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109375" customWidth="1"/>
    <col min="4614" max="4614" width="6.88671875" customWidth="1"/>
    <col min="4615" max="4615" width="8.1093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109375" customWidth="1"/>
    <col min="4870" max="4870" width="6.88671875" customWidth="1"/>
    <col min="4871" max="4871" width="8.1093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109375" customWidth="1"/>
    <col min="5126" max="5126" width="6.88671875" customWidth="1"/>
    <col min="5127" max="5127" width="8.1093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109375" customWidth="1"/>
    <col min="5382" max="5382" width="6.88671875" customWidth="1"/>
    <col min="5383" max="5383" width="8.1093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109375" customWidth="1"/>
    <col min="5638" max="5638" width="6.88671875" customWidth="1"/>
    <col min="5639" max="5639" width="8.1093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109375" customWidth="1"/>
    <col min="5894" max="5894" width="6.88671875" customWidth="1"/>
    <col min="5895" max="5895" width="8.1093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109375" customWidth="1"/>
    <col min="6150" max="6150" width="6.88671875" customWidth="1"/>
    <col min="6151" max="6151" width="8.1093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109375" customWidth="1"/>
    <col min="6406" max="6406" width="6.88671875" customWidth="1"/>
    <col min="6407" max="6407" width="8.1093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109375" customWidth="1"/>
    <col min="6662" max="6662" width="6.88671875" customWidth="1"/>
    <col min="6663" max="6663" width="8.1093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109375" customWidth="1"/>
    <col min="6918" max="6918" width="6.88671875" customWidth="1"/>
    <col min="6919" max="6919" width="8.1093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109375" customWidth="1"/>
    <col min="7174" max="7174" width="6.88671875" customWidth="1"/>
    <col min="7175" max="7175" width="8.1093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109375" customWidth="1"/>
    <col min="7430" max="7430" width="6.88671875" customWidth="1"/>
    <col min="7431" max="7431" width="8.1093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109375" customWidth="1"/>
    <col min="7686" max="7686" width="6.88671875" customWidth="1"/>
    <col min="7687" max="7687" width="8.1093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109375" customWidth="1"/>
    <col min="7942" max="7942" width="6.88671875" customWidth="1"/>
    <col min="7943" max="7943" width="8.1093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109375" customWidth="1"/>
    <col min="8198" max="8198" width="6.88671875" customWidth="1"/>
    <col min="8199" max="8199" width="8.1093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109375" customWidth="1"/>
    <col min="8454" max="8454" width="6.88671875" customWidth="1"/>
    <col min="8455" max="8455" width="8.1093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109375" customWidth="1"/>
    <col min="8710" max="8710" width="6.88671875" customWidth="1"/>
    <col min="8711" max="8711" width="8.1093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109375" customWidth="1"/>
    <col min="8966" max="8966" width="6.88671875" customWidth="1"/>
    <col min="8967" max="8967" width="8.1093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109375" customWidth="1"/>
    <col min="9222" max="9222" width="6.88671875" customWidth="1"/>
    <col min="9223" max="9223" width="8.1093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109375" customWidth="1"/>
    <col min="9478" max="9478" width="6.88671875" customWidth="1"/>
    <col min="9479" max="9479" width="8.1093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109375" customWidth="1"/>
    <col min="9734" max="9734" width="6.88671875" customWidth="1"/>
    <col min="9735" max="9735" width="8.1093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109375" customWidth="1"/>
    <col min="9990" max="9990" width="6.88671875" customWidth="1"/>
    <col min="9991" max="9991" width="8.1093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109375" customWidth="1"/>
    <col min="10246" max="10246" width="6.88671875" customWidth="1"/>
    <col min="10247" max="10247" width="8.1093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109375" customWidth="1"/>
    <col min="10502" max="10502" width="6.88671875" customWidth="1"/>
    <col min="10503" max="10503" width="8.1093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109375" customWidth="1"/>
    <col min="10758" max="10758" width="6.88671875" customWidth="1"/>
    <col min="10759" max="10759" width="8.1093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109375" customWidth="1"/>
    <col min="11014" max="11014" width="6.88671875" customWidth="1"/>
    <col min="11015" max="11015" width="8.1093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109375" customWidth="1"/>
    <col min="11270" max="11270" width="6.88671875" customWidth="1"/>
    <col min="11271" max="11271" width="8.1093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109375" customWidth="1"/>
    <col min="11526" max="11526" width="6.88671875" customWidth="1"/>
    <col min="11527" max="11527" width="8.1093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109375" customWidth="1"/>
    <col min="11782" max="11782" width="6.88671875" customWidth="1"/>
    <col min="11783" max="11783" width="8.1093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109375" customWidth="1"/>
    <col min="12038" max="12038" width="6.88671875" customWidth="1"/>
    <col min="12039" max="12039" width="8.1093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109375" customWidth="1"/>
    <col min="12294" max="12294" width="6.88671875" customWidth="1"/>
    <col min="12295" max="12295" width="8.1093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109375" customWidth="1"/>
    <col min="12550" max="12550" width="6.88671875" customWidth="1"/>
    <col min="12551" max="12551" width="8.1093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109375" customWidth="1"/>
    <col min="12806" max="12806" width="6.88671875" customWidth="1"/>
    <col min="12807" max="12807" width="8.1093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109375" customWidth="1"/>
    <col min="13062" max="13062" width="6.88671875" customWidth="1"/>
    <col min="13063" max="13063" width="8.1093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109375" customWidth="1"/>
    <col min="13318" max="13318" width="6.88671875" customWidth="1"/>
    <col min="13319" max="13319" width="8.1093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109375" customWidth="1"/>
    <col min="13574" max="13574" width="6.88671875" customWidth="1"/>
    <col min="13575" max="13575" width="8.1093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109375" customWidth="1"/>
    <col min="13830" max="13830" width="6.88671875" customWidth="1"/>
    <col min="13831" max="13831" width="8.1093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109375" customWidth="1"/>
    <col min="14086" max="14086" width="6.88671875" customWidth="1"/>
    <col min="14087" max="14087" width="8.1093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109375" customWidth="1"/>
    <col min="14342" max="14342" width="6.88671875" customWidth="1"/>
    <col min="14343" max="14343" width="8.1093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109375" customWidth="1"/>
    <col min="14598" max="14598" width="6.88671875" customWidth="1"/>
    <col min="14599" max="14599" width="8.1093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109375" customWidth="1"/>
    <col min="14854" max="14854" width="6.88671875" customWidth="1"/>
    <col min="14855" max="14855" width="8.1093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109375" customWidth="1"/>
    <col min="15110" max="15110" width="6.88671875" customWidth="1"/>
    <col min="15111" max="15111" width="8.1093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109375" customWidth="1"/>
    <col min="15366" max="15366" width="6.88671875" customWidth="1"/>
    <col min="15367" max="15367" width="8.1093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109375" customWidth="1"/>
    <col min="15622" max="15622" width="6.88671875" customWidth="1"/>
    <col min="15623" max="15623" width="8.1093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109375" customWidth="1"/>
    <col min="15878" max="15878" width="6.88671875" customWidth="1"/>
    <col min="15879" max="15879" width="8.1093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109375" customWidth="1"/>
    <col min="16134" max="16134" width="6.88671875" customWidth="1"/>
    <col min="16135" max="16135" width="8.109375" bestFit="1" customWidth="1"/>
    <col min="16136" max="16164" width="11.44140625" customWidth="1"/>
  </cols>
  <sheetData>
    <row r="1" spans="1:36" ht="18.75" thickBot="1" x14ac:dyDescent="0.25">
      <c r="A1" s="184"/>
      <c r="B1" s="176"/>
      <c r="C1" s="177" t="s">
        <v>650</v>
      </c>
      <c r="D1" s="178"/>
      <c r="E1" s="301"/>
      <c r="F1" s="180"/>
      <c r="G1" s="180"/>
      <c r="H1" s="180"/>
      <c r="I1" s="180"/>
      <c r="J1" s="181"/>
      <c r="K1" s="181"/>
      <c r="L1" s="273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36" ht="32.25" thickBot="1" x14ac:dyDescent="0.25">
      <c r="A2" s="186"/>
      <c r="B2" s="186"/>
      <c r="C2" s="274" t="s">
        <v>596</v>
      </c>
      <c r="D2" s="187" t="s">
        <v>138</v>
      </c>
      <c r="E2" s="894" t="s">
        <v>651</v>
      </c>
      <c r="F2" s="187" t="s">
        <v>139</v>
      </c>
      <c r="G2" s="187" t="s">
        <v>188</v>
      </c>
      <c r="H2" s="210" t="str">
        <f>'TITLE PAGE'!D14</f>
        <v>2016/17</v>
      </c>
      <c r="I2" s="276" t="str">
        <f>'WRZ summary'!E5</f>
        <v>For info 2017-18</v>
      </c>
      <c r="J2" s="276" t="str">
        <f>'WRZ summary'!F5</f>
        <v>For info 2018-19</v>
      </c>
      <c r="K2" s="276" t="str">
        <f>'WRZ summary'!G5</f>
        <v>For info 2019-20</v>
      </c>
      <c r="L2" s="211" t="str">
        <f>'WRZ summary'!H5</f>
        <v>2020-21</v>
      </c>
      <c r="M2" s="211" t="str">
        <f>'WRZ summary'!I5</f>
        <v>2021-22</v>
      </c>
      <c r="N2" s="211" t="str">
        <f>'WRZ summary'!J5</f>
        <v>2022-23</v>
      </c>
      <c r="O2" s="211" t="str">
        <f>'WRZ summary'!K5</f>
        <v>2023-24</v>
      </c>
      <c r="P2" s="211" t="str">
        <f>'WRZ summary'!L5</f>
        <v>2024-25</v>
      </c>
      <c r="Q2" s="211" t="str">
        <f>'WRZ summary'!M5</f>
        <v>2025-26</v>
      </c>
      <c r="R2" s="211" t="str">
        <f>'WRZ summary'!N5</f>
        <v>2026-27</v>
      </c>
      <c r="S2" s="211" t="str">
        <f>'WRZ summary'!O5</f>
        <v>2027-28</v>
      </c>
      <c r="T2" s="211" t="str">
        <f>'WRZ summary'!P5</f>
        <v>2028-29</v>
      </c>
      <c r="U2" s="211" t="str">
        <f>'WRZ summary'!Q5</f>
        <v>2029-30</v>
      </c>
      <c r="V2" s="211" t="str">
        <f>'WRZ summary'!R5</f>
        <v>2030-31</v>
      </c>
      <c r="W2" s="211" t="str">
        <f>'WRZ summary'!S5</f>
        <v>2031-32</v>
      </c>
      <c r="X2" s="211" t="str">
        <f>'WRZ summary'!T5</f>
        <v>2032-33</v>
      </c>
      <c r="Y2" s="211" t="str">
        <f>'WRZ summary'!U5</f>
        <v>2033-34</v>
      </c>
      <c r="Z2" s="211" t="str">
        <f>'WRZ summary'!V5</f>
        <v>2034-35</v>
      </c>
      <c r="AA2" s="211" t="str">
        <f>'WRZ summary'!W5</f>
        <v>2035-36</v>
      </c>
      <c r="AB2" s="211" t="str">
        <f>'WRZ summary'!X5</f>
        <v>2036-37</v>
      </c>
      <c r="AC2" s="211" t="str">
        <f>'WRZ summary'!Y5</f>
        <v>2037-38</v>
      </c>
      <c r="AD2" s="211" t="str">
        <f>'WRZ summary'!Z5</f>
        <v>2038-39</v>
      </c>
      <c r="AE2" s="211" t="str">
        <f>'WRZ summary'!AA5</f>
        <v>2039-40</v>
      </c>
      <c r="AF2" s="211" t="str">
        <f>'WRZ summary'!AB5</f>
        <v>2040-41</v>
      </c>
      <c r="AG2" s="211" t="str">
        <f>'WRZ summary'!AC5</f>
        <v>2041-42</v>
      </c>
      <c r="AH2" s="211" t="str">
        <f>'WRZ summary'!AD5</f>
        <v>2042-43</v>
      </c>
      <c r="AI2" s="211" t="str">
        <f>'WRZ summary'!AE5</f>
        <v>2043-44</v>
      </c>
      <c r="AJ2" s="212" t="str">
        <f>'WRZ summary'!AF5</f>
        <v>2044-45</v>
      </c>
    </row>
    <row r="3" spans="1:36" ht="15" customHeight="1" x14ac:dyDescent="0.2">
      <c r="A3" s="302"/>
      <c r="B3" s="954" t="s">
        <v>189</v>
      </c>
      <c r="C3" s="792" t="s">
        <v>652</v>
      </c>
      <c r="D3" s="793" t="s">
        <v>653</v>
      </c>
      <c r="E3" s="882" t="s">
        <v>654</v>
      </c>
      <c r="F3" s="871" t="s">
        <v>72</v>
      </c>
      <c r="G3" s="871">
        <v>2</v>
      </c>
      <c r="H3" s="766">
        <f>'3. BL Demand'!H3+'6. Preferred (Scenario Yr)'!H45+'6. Preferred (Scenario Yr)'!H60</f>
        <v>1.1401761717979011</v>
      </c>
      <c r="I3" s="376">
        <f>'3. BL Demand'!I3+'6. Preferred (Scenario Yr)'!I45+'6. Preferred (Scenario Yr)'!I60</f>
        <v>1.1416869119491071</v>
      </c>
      <c r="J3" s="376">
        <f>'3. BL Demand'!J3+'6. Preferred (Scenario Yr)'!J45+'6. Preferred (Scenario Yr)'!J60</f>
        <v>1.1410962347182669</v>
      </c>
      <c r="K3" s="376">
        <f>'3. BL Demand'!K3+'6. Preferred (Scenario Yr)'!K45+'6. Preferred (Scenario Yr)'!K60</f>
        <v>1.1427755891464069</v>
      </c>
      <c r="L3" s="872">
        <f>'3. BL Demand'!L3+'6. Preferred (Scenario Yr)'!L45+'6. Preferred (Scenario Yr)'!L60</f>
        <v>1.1420309563823023</v>
      </c>
      <c r="M3" s="872">
        <f>'3. BL Demand'!M3+'6. Preferred (Scenario Yr)'!M45+'6. Preferred (Scenario Yr)'!M60</f>
        <v>1.1482073746722468</v>
      </c>
      <c r="N3" s="872">
        <f>'3. BL Demand'!N3+'6. Preferred (Scenario Yr)'!N45+'6. Preferred (Scenario Yr)'!N60</f>
        <v>1.152264847625776</v>
      </c>
      <c r="O3" s="872">
        <f>'3. BL Demand'!O3+'6. Preferred (Scenario Yr)'!O45+'6. Preferred (Scenario Yr)'!O60</f>
        <v>1.1561038001500856</v>
      </c>
      <c r="P3" s="872">
        <f>'3. BL Demand'!P3+'6. Preferred (Scenario Yr)'!P45+'6. Preferred (Scenario Yr)'!P60</f>
        <v>1.1558434565579925</v>
      </c>
      <c r="Q3" s="872">
        <f>'3. BL Demand'!Q3+'6. Preferred (Scenario Yr)'!Q45+'6. Preferred (Scenario Yr)'!Q60</f>
        <v>1.1604536258183651</v>
      </c>
      <c r="R3" s="872">
        <f>'3. BL Demand'!R3+'6. Preferred (Scenario Yr)'!R45+'6. Preferred (Scenario Yr)'!R60</f>
        <v>1.1617181150146538</v>
      </c>
      <c r="S3" s="872">
        <f>'3. BL Demand'!S3+'6. Preferred (Scenario Yr)'!S45+'6. Preferred (Scenario Yr)'!S60</f>
        <v>1.1629496013549434</v>
      </c>
      <c r="T3" s="872">
        <f>'3. BL Demand'!T3+'6. Preferred (Scenario Yr)'!T45+'6. Preferred (Scenario Yr)'!T60</f>
        <v>1.1610197515252507</v>
      </c>
      <c r="U3" s="872">
        <f>'3. BL Demand'!U3+'6. Preferred (Scenario Yr)'!U45+'6. Preferred (Scenario Yr)'!U60</f>
        <v>1.165279297239977</v>
      </c>
      <c r="V3" s="872">
        <f>'3. BL Demand'!V3+'6. Preferred (Scenario Yr)'!V45+'6. Preferred (Scenario Yr)'!V60</f>
        <v>1.1666687265238234</v>
      </c>
      <c r="W3" s="872">
        <f>'3. BL Demand'!W3+'6. Preferred (Scenario Yr)'!W45+'6. Preferred (Scenario Yr)'!W60</f>
        <v>1.1681270723040957</v>
      </c>
      <c r="X3" s="872">
        <f>'3. BL Demand'!X3+'6. Preferred (Scenario Yr)'!X45+'6. Preferred (Scenario Yr)'!X60</f>
        <v>1.166336638379037</v>
      </c>
      <c r="Y3" s="872">
        <f>'3. BL Demand'!Y3+'6. Preferred (Scenario Yr)'!Y45+'6. Preferred (Scenario Yr)'!Y60</f>
        <v>1.1706321920446854</v>
      </c>
      <c r="Z3" s="872">
        <f>'3. BL Demand'!Z3+'6. Preferred (Scenario Yr)'!Z45+'6. Preferred (Scenario Yr)'!Z60</f>
        <v>1.1716368833458952</v>
      </c>
      <c r="AA3" s="872">
        <f>'3. BL Demand'!AA3+'6. Preferred (Scenario Yr)'!AA45+'6. Preferred (Scenario Yr)'!AA60</f>
        <v>1.1726005805821291</v>
      </c>
      <c r="AB3" s="872">
        <f>'3. BL Demand'!AB3+'6. Preferred (Scenario Yr)'!AB45+'6. Preferred (Scenario Yr)'!AB60</f>
        <v>1.1703241588087616</v>
      </c>
      <c r="AC3" s="872">
        <f>'3. BL Demand'!AC3+'6. Preferred (Scenario Yr)'!AC45+'6. Preferred (Scenario Yr)'!AC60</f>
        <v>1.1745708869774458</v>
      </c>
      <c r="AD3" s="872">
        <f>'3. BL Demand'!AD3+'6. Preferred (Scenario Yr)'!AD45+'6. Preferred (Scenario Yr)'!AD60</f>
        <v>1.175753180553871</v>
      </c>
      <c r="AE3" s="872">
        <f>'3. BL Demand'!AE3+'6. Preferred (Scenario Yr)'!AE45+'6. Preferred (Scenario Yr)'!AE60</f>
        <v>1.1769766463669771</v>
      </c>
      <c r="AF3" s="872">
        <f>'3. BL Demand'!AF3+'6. Preferred (Scenario Yr)'!AF45+'6. Preferred (Scenario Yr)'!AF60</f>
        <v>1.1750671721667623</v>
      </c>
      <c r="AG3" s="872">
        <f>'3. BL Demand'!AG3+'6. Preferred (Scenario Yr)'!AG45+'6. Preferred (Scenario Yr)'!AG60</f>
        <v>1.179555694176335</v>
      </c>
      <c r="AH3" s="872">
        <f>'3. BL Demand'!AH3+'6. Preferred (Scenario Yr)'!AH45+'6. Preferred (Scenario Yr)'!AH60</f>
        <v>1.1809121483912997</v>
      </c>
      <c r="AI3" s="872">
        <f>'3. BL Demand'!AI3+'6. Preferred (Scenario Yr)'!AI45+'6. Preferred (Scenario Yr)'!AI60</f>
        <v>1.182300371725072</v>
      </c>
      <c r="AJ3" s="873">
        <f>'3. BL Demand'!AJ3+'6. Preferred (Scenario Yr)'!AJ45+'6. Preferred (Scenario Yr)'!AJ60</f>
        <v>1.1805351938253996</v>
      </c>
    </row>
    <row r="4" spans="1:36" x14ac:dyDescent="0.2">
      <c r="A4" s="302"/>
      <c r="B4" s="955"/>
      <c r="C4" s="775" t="s">
        <v>655</v>
      </c>
      <c r="D4" s="776" t="s">
        <v>656</v>
      </c>
      <c r="E4" s="832" t="s">
        <v>654</v>
      </c>
      <c r="F4" s="778" t="s">
        <v>72</v>
      </c>
      <c r="G4" s="778">
        <v>2</v>
      </c>
      <c r="H4" s="772">
        <f>'3. BL Demand'!H4+'6. Preferred (Scenario Yr)'!H48+'6. Preferred (Scenario Yr)'!H63</f>
        <v>2.1688185841318836E-2</v>
      </c>
      <c r="I4" s="375">
        <f>'3. BL Demand'!I4+'6. Preferred (Scenario Yr)'!I48+'6. Preferred (Scenario Yr)'!I63</f>
        <v>2.1688185841318836E-2</v>
      </c>
      <c r="J4" s="375">
        <f>'3. BL Demand'!J4+'6. Preferred (Scenario Yr)'!J48+'6. Preferred (Scenario Yr)'!J63</f>
        <v>2.1688185841318836E-2</v>
      </c>
      <c r="K4" s="375">
        <f>'3. BL Demand'!K4+'6. Preferred (Scenario Yr)'!K48+'6. Preferred (Scenario Yr)'!K63</f>
        <v>2.1688185841318836E-2</v>
      </c>
      <c r="L4" s="615">
        <f>'3. BL Demand'!L4+'6. Preferred (Scenario Yr)'!L48+'6. Preferred (Scenario Yr)'!L63</f>
        <v>2.1688185841318836E-2</v>
      </c>
      <c r="M4" s="615">
        <f>'3. BL Demand'!M4+'6. Preferred (Scenario Yr)'!M48+'6. Preferred (Scenario Yr)'!M63</f>
        <v>2.1688185841318836E-2</v>
      </c>
      <c r="N4" s="615">
        <f>'3. BL Demand'!N4+'6. Preferred (Scenario Yr)'!N48+'6. Preferred (Scenario Yr)'!N63</f>
        <v>2.1688185841318836E-2</v>
      </c>
      <c r="O4" s="615">
        <f>'3. BL Demand'!O4+'6. Preferred (Scenario Yr)'!O48+'6. Preferred (Scenario Yr)'!O63</f>
        <v>2.1688185841318836E-2</v>
      </c>
      <c r="P4" s="615">
        <f>'3. BL Demand'!P4+'6. Preferred (Scenario Yr)'!P48+'6. Preferred (Scenario Yr)'!P63</f>
        <v>2.1688185841318836E-2</v>
      </c>
      <c r="Q4" s="615">
        <f>'3. BL Demand'!Q4+'6. Preferred (Scenario Yr)'!Q48+'6. Preferred (Scenario Yr)'!Q63</f>
        <v>2.1688185841318836E-2</v>
      </c>
      <c r="R4" s="615">
        <f>'3. BL Demand'!R4+'6. Preferred (Scenario Yr)'!R48+'6. Preferred (Scenario Yr)'!R63</f>
        <v>2.1688185841318836E-2</v>
      </c>
      <c r="S4" s="615">
        <f>'3. BL Demand'!S4+'6. Preferred (Scenario Yr)'!S48+'6. Preferred (Scenario Yr)'!S63</f>
        <v>2.1688185841318836E-2</v>
      </c>
      <c r="T4" s="615">
        <f>'3. BL Demand'!T4+'6. Preferred (Scenario Yr)'!T48+'6. Preferred (Scenario Yr)'!T63</f>
        <v>2.1688185841318836E-2</v>
      </c>
      <c r="U4" s="615">
        <f>'3. BL Demand'!U4+'6. Preferred (Scenario Yr)'!U48+'6. Preferred (Scenario Yr)'!U63</f>
        <v>2.1688185841318836E-2</v>
      </c>
      <c r="V4" s="615">
        <f>'3. BL Demand'!V4+'6. Preferred (Scenario Yr)'!V48+'6. Preferred (Scenario Yr)'!V63</f>
        <v>2.1688185841318836E-2</v>
      </c>
      <c r="W4" s="615">
        <f>'3. BL Demand'!W4+'6. Preferred (Scenario Yr)'!W48+'6. Preferred (Scenario Yr)'!W63</f>
        <v>2.1688185841318836E-2</v>
      </c>
      <c r="X4" s="615">
        <f>'3. BL Demand'!X4+'6. Preferred (Scenario Yr)'!X48+'6. Preferred (Scenario Yr)'!X63</f>
        <v>2.1688185841318836E-2</v>
      </c>
      <c r="Y4" s="615">
        <f>'3. BL Demand'!Y4+'6. Preferred (Scenario Yr)'!Y48+'6. Preferred (Scenario Yr)'!Y63</f>
        <v>2.1688185841318836E-2</v>
      </c>
      <c r="Z4" s="615">
        <f>'3. BL Demand'!Z4+'6. Preferred (Scenario Yr)'!Z48+'6. Preferred (Scenario Yr)'!Z63</f>
        <v>2.1688185841318836E-2</v>
      </c>
      <c r="AA4" s="615">
        <f>'3. BL Demand'!AA4+'6. Preferred (Scenario Yr)'!AA48+'6. Preferred (Scenario Yr)'!AA63</f>
        <v>2.1688185841318836E-2</v>
      </c>
      <c r="AB4" s="615">
        <f>'3. BL Demand'!AB4+'6. Preferred (Scenario Yr)'!AB48+'6. Preferred (Scenario Yr)'!AB63</f>
        <v>2.1688185841318836E-2</v>
      </c>
      <c r="AC4" s="615">
        <f>'3. BL Demand'!AC4+'6. Preferred (Scenario Yr)'!AC48+'6. Preferred (Scenario Yr)'!AC63</f>
        <v>2.1688185841318836E-2</v>
      </c>
      <c r="AD4" s="615">
        <f>'3. BL Demand'!AD4+'6. Preferred (Scenario Yr)'!AD48+'6. Preferred (Scenario Yr)'!AD63</f>
        <v>2.1688185841318836E-2</v>
      </c>
      <c r="AE4" s="615">
        <f>'3. BL Demand'!AE4+'6. Preferred (Scenario Yr)'!AE48+'6. Preferred (Scenario Yr)'!AE63</f>
        <v>2.1688185841318836E-2</v>
      </c>
      <c r="AF4" s="615">
        <f>'3. BL Demand'!AF4+'6. Preferred (Scenario Yr)'!AF48+'6. Preferred (Scenario Yr)'!AF63</f>
        <v>2.1688185841318836E-2</v>
      </c>
      <c r="AG4" s="615">
        <f>'3. BL Demand'!AG4+'6. Preferred (Scenario Yr)'!AG48+'6. Preferred (Scenario Yr)'!AG63</f>
        <v>2.1688185841318836E-2</v>
      </c>
      <c r="AH4" s="615">
        <f>'3. BL Demand'!AH4+'6. Preferred (Scenario Yr)'!AH48+'6. Preferred (Scenario Yr)'!AH63</f>
        <v>2.1688185841318836E-2</v>
      </c>
      <c r="AI4" s="615">
        <f>'3. BL Demand'!AI4+'6. Preferred (Scenario Yr)'!AI48+'6. Preferred (Scenario Yr)'!AI63</f>
        <v>2.1688185841318836E-2</v>
      </c>
      <c r="AJ4" s="779">
        <f>'3. BL Demand'!AJ4+'6. Preferred (Scenario Yr)'!AJ48+'6. Preferred (Scenario Yr)'!AJ63</f>
        <v>2.1688185841318836E-2</v>
      </c>
    </row>
    <row r="5" spans="1:36" x14ac:dyDescent="0.2">
      <c r="A5" s="302"/>
      <c r="B5" s="955"/>
      <c r="C5" s="775" t="s">
        <v>657</v>
      </c>
      <c r="D5" s="776" t="s">
        <v>658</v>
      </c>
      <c r="E5" s="832" t="s">
        <v>654</v>
      </c>
      <c r="F5" s="778" t="s">
        <v>72</v>
      </c>
      <c r="G5" s="778">
        <v>2</v>
      </c>
      <c r="H5" s="772">
        <f>'3. BL Demand'!H5+'6. Preferred (Scenario Yr)'!H51+'6. Preferred (Scenario Yr)'!H66</f>
        <v>0.72966654128053798</v>
      </c>
      <c r="I5" s="375">
        <f>'3. BL Demand'!I5+'6. Preferred (Scenario Yr)'!I51+'6. Preferred (Scenario Yr)'!I66</f>
        <v>0.75503997205984341</v>
      </c>
      <c r="J5" s="375">
        <f>'3. BL Demand'!J5+'6. Preferred (Scenario Yr)'!J51+'6. Preferred (Scenario Yr)'!J66</f>
        <v>0.78013204125638969</v>
      </c>
      <c r="K5" s="375">
        <f>'3. BL Demand'!K5+'6. Preferred (Scenario Yr)'!K51+'6. Preferred (Scenario Yr)'!K66</f>
        <v>0.80580350914285437</v>
      </c>
      <c r="L5" s="615">
        <f>'3. BL Demand'!L5+'6. Preferred (Scenario Yr)'!L51+'6. Preferred (Scenario Yr)'!L66</f>
        <v>0.82892605734206071</v>
      </c>
      <c r="M5" s="615">
        <f>'3. BL Demand'!M5+'6. Preferred (Scenario Yr)'!M51+'6. Preferred (Scenario Yr)'!M66</f>
        <v>0.85190192344509408</v>
      </c>
      <c r="N5" s="615">
        <f>'3. BL Demand'!N5+'6. Preferred (Scenario Yr)'!N51+'6. Preferred (Scenario Yr)'!N66</f>
        <v>0.87435925044380014</v>
      </c>
      <c r="O5" s="615">
        <f>'3. BL Demand'!O5+'6. Preferred (Scenario Yr)'!O51+'6. Preferred (Scenario Yr)'!O66</f>
        <v>0.89661582964597164</v>
      </c>
      <c r="P5" s="615">
        <f>'3. BL Demand'!P5+'6. Preferred (Scenario Yr)'!P51+'6. Preferred (Scenario Yr)'!P66</f>
        <v>0.91803308944540385</v>
      </c>
      <c r="Q5" s="615">
        <f>'3. BL Demand'!Q5+'6. Preferred (Scenario Yr)'!Q51+'6. Preferred (Scenario Yr)'!Q66</f>
        <v>0.93932219249676951</v>
      </c>
      <c r="R5" s="615">
        <f>'3. BL Demand'!R5+'6. Preferred (Scenario Yr)'!R51+'6. Preferred (Scenario Yr)'!R66</f>
        <v>0.96018782614188525</v>
      </c>
      <c r="S5" s="615">
        <f>'3. BL Demand'!S5+'6. Preferred (Scenario Yr)'!S51+'6. Preferred (Scenario Yr)'!S66</f>
        <v>1.1223194438029398</v>
      </c>
      <c r="T5" s="615">
        <f>'3. BL Demand'!T5+'6. Preferred (Scenario Yr)'!T51+'6. Preferred (Scenario Yr)'!T66</f>
        <v>1.4392456987490978</v>
      </c>
      <c r="U5" s="615">
        <f>'3. BL Demand'!U5+'6. Preferred (Scenario Yr)'!U51+'6. Preferred (Scenario Yr)'!U66</f>
        <v>1.7429748822305875</v>
      </c>
      <c r="V5" s="615">
        <f>'3. BL Demand'!V5+'6. Preferred (Scenario Yr)'!V51+'6. Preferred (Scenario Yr)'!V66</f>
        <v>1.7467812255190529</v>
      </c>
      <c r="W5" s="615">
        <f>'3. BL Demand'!W5+'6. Preferred (Scenario Yr)'!W51+'6. Preferred (Scenario Yr)'!W66</f>
        <v>1.7501581801839714</v>
      </c>
      <c r="X5" s="615">
        <f>'3. BL Demand'!X5+'6. Preferred (Scenario Yr)'!X51+'6. Preferred (Scenario Yr)'!X66</f>
        <v>1.7530775260793521</v>
      </c>
      <c r="Y5" s="615">
        <f>'3. BL Demand'!Y5+'6. Preferred (Scenario Yr)'!Y51+'6. Preferred (Scenario Yr)'!Y66</f>
        <v>1.7567077676715648</v>
      </c>
      <c r="Z5" s="615">
        <f>'3. BL Demand'!Z5+'6. Preferred (Scenario Yr)'!Z51+'6. Preferred (Scenario Yr)'!Z66</f>
        <v>1.7597183199955224</v>
      </c>
      <c r="AA5" s="615">
        <f>'3. BL Demand'!AA5+'6. Preferred (Scenario Yr)'!AA51+'6. Preferred (Scenario Yr)'!AA66</f>
        <v>1.7644337057919384</v>
      </c>
      <c r="AB5" s="615">
        <f>'3. BL Demand'!AB5+'6. Preferred (Scenario Yr)'!AB51+'6. Preferred (Scenario Yr)'!AB66</f>
        <v>1.7689294440108054</v>
      </c>
      <c r="AC5" s="615">
        <f>'3. BL Demand'!AC5+'6. Preferred (Scenario Yr)'!AC51+'6. Preferred (Scenario Yr)'!AC66</f>
        <v>1.7736429597874053</v>
      </c>
      <c r="AD5" s="615">
        <f>'3. BL Demand'!AD5+'6. Preferred (Scenario Yr)'!AD51+'6. Preferred (Scenario Yr)'!AD66</f>
        <v>1.7781128759531191</v>
      </c>
      <c r="AE5" s="615">
        <f>'3. BL Demand'!AE5+'6. Preferred (Scenario Yr)'!AE51+'6. Preferred (Scenario Yr)'!AE66</f>
        <v>1.7826217358607228</v>
      </c>
      <c r="AF5" s="615">
        <f>'3. BL Demand'!AF5+'6. Preferred (Scenario Yr)'!AF51+'6. Preferred (Scenario Yr)'!AF66</f>
        <v>1.7871166818942075</v>
      </c>
      <c r="AG5" s="615">
        <f>'3. BL Demand'!AG5+'6. Preferred (Scenario Yr)'!AG51+'6. Preferred (Scenario Yr)'!AG66</f>
        <v>1.7913806458494057</v>
      </c>
      <c r="AH5" s="615">
        <f>'3. BL Demand'!AH5+'6. Preferred (Scenario Yr)'!AH51+'6. Preferred (Scenario Yr)'!AH66</f>
        <v>1.7960263332655333</v>
      </c>
      <c r="AI5" s="615">
        <f>'3. BL Demand'!AI5+'6. Preferred (Scenario Yr)'!AI51+'6. Preferred (Scenario Yr)'!AI66</f>
        <v>1.8004043152619955</v>
      </c>
      <c r="AJ5" s="779">
        <f>'3. BL Demand'!AJ5+'6. Preferred (Scenario Yr)'!AJ51+'6. Preferred (Scenario Yr)'!AJ66</f>
        <v>1.8050159916996897</v>
      </c>
    </row>
    <row r="6" spans="1:36" x14ac:dyDescent="0.2">
      <c r="A6" s="302"/>
      <c r="B6" s="955"/>
      <c r="C6" s="775" t="s">
        <v>659</v>
      </c>
      <c r="D6" s="776" t="s">
        <v>660</v>
      </c>
      <c r="E6" s="832" t="s">
        <v>654</v>
      </c>
      <c r="F6" s="778" t="s">
        <v>72</v>
      </c>
      <c r="G6" s="778">
        <v>2</v>
      </c>
      <c r="H6" s="772">
        <f>'3. BL Demand'!H6+'6. Preferred (Scenario Yr)'!H54+'6. Preferred (Scenario Yr)'!H69</f>
        <v>1.0526991853973924</v>
      </c>
      <c r="I6" s="375">
        <f>'3. BL Demand'!I6+'6. Preferred (Scenario Yr)'!I54+'6. Preferred (Scenario Yr)'!I69</f>
        <v>1.0279986974453961</v>
      </c>
      <c r="J6" s="375">
        <f>'3. BL Demand'!J6+'6. Preferred (Scenario Yr)'!J54+'6. Preferred (Scenario Yr)'!J69</f>
        <v>1.0041333551467093</v>
      </c>
      <c r="K6" s="375">
        <f>'3. BL Demand'!K6+'6. Preferred (Scenario Yr)'!K54+'6. Preferred (Scenario Yr)'!K69</f>
        <v>0.98113740056331322</v>
      </c>
      <c r="L6" s="615">
        <f>'3. BL Demand'!L6+'6. Preferred (Scenario Yr)'!L54+'6. Preferred (Scenario Yr)'!L69</f>
        <v>0.95864882040787069</v>
      </c>
      <c r="M6" s="615">
        <f>'3. BL Demand'!M6+'6. Preferred (Scenario Yr)'!M54+'6. Preferred (Scenario Yr)'!M69</f>
        <v>0.93758940808345537</v>
      </c>
      <c r="N6" s="615">
        <f>'3. BL Demand'!N6+'6. Preferred (Scenario Yr)'!N54+'6. Preferred (Scenario Yr)'!N69</f>
        <v>0.91750636396089091</v>
      </c>
      <c r="O6" s="615">
        <f>'3. BL Demand'!O6+'6. Preferred (Scenario Yr)'!O54+'6. Preferred (Scenario Yr)'!O69</f>
        <v>0.89800001335113666</v>
      </c>
      <c r="P6" s="615">
        <f>'3. BL Demand'!P6+'6. Preferred (Scenario Yr)'!P54+'6. Preferred (Scenario Yr)'!P69</f>
        <v>0.87912882324748387</v>
      </c>
      <c r="Q6" s="615">
        <f>'3. BL Demand'!Q6+'6. Preferred (Scenario Yr)'!Q54+'6. Preferred (Scenario Yr)'!Q69</f>
        <v>0.86111776981749955</v>
      </c>
      <c r="R6" s="615">
        <f>'3. BL Demand'!R6+'6. Preferred (Scenario Yr)'!R54+'6. Preferred (Scenario Yr)'!R69</f>
        <v>0.84354275113583743</v>
      </c>
      <c r="S6" s="615">
        <f>'3. BL Demand'!S6+'6. Preferred (Scenario Yr)'!S54+'6. Preferred (Scenario Yr)'!S69</f>
        <v>0.67070655921919298</v>
      </c>
      <c r="T6" s="615">
        <f>'3. BL Demand'!T6+'6. Preferred (Scenario Yr)'!T54+'6. Preferred (Scenario Yr)'!T69</f>
        <v>0.32848164012402681</v>
      </c>
      <c r="U6" s="615">
        <f>'3. BL Demand'!U6+'6. Preferred (Scenario Yr)'!U54+'6. Preferred (Scenario Yr)'!U69</f>
        <v>1.6112286992191402E-3</v>
      </c>
      <c r="V6" s="615">
        <f>'3. BL Demand'!V6+'6. Preferred (Scenario Yr)'!V54+'6. Preferred (Scenario Yr)'!V69</f>
        <v>1.583686909331479E-3</v>
      </c>
      <c r="W6" s="615">
        <f>'3. BL Demand'!W6+'6. Preferred (Scenario Yr)'!W54+'6. Preferred (Scenario Yr)'!W69</f>
        <v>1.5566848867708885E-3</v>
      </c>
      <c r="X6" s="615">
        <f>'3. BL Demand'!X6+'6. Preferred (Scenario Yr)'!X54+'6. Preferred (Scenario Yr)'!X69</f>
        <v>1.5301591239210433E-3</v>
      </c>
      <c r="Y6" s="615">
        <f>'3. BL Demand'!Y6+'6. Preferred (Scenario Yr)'!Y54+'6. Preferred (Scenario Yr)'!Y69</f>
        <v>1.5041192052820812E-3</v>
      </c>
      <c r="Z6" s="615">
        <f>'3. BL Demand'!Z6+'6. Preferred (Scenario Yr)'!Z54+'6. Preferred (Scenario Yr)'!Z69</f>
        <v>1.4785557347825676E-3</v>
      </c>
      <c r="AA6" s="615">
        <f>'3. BL Demand'!AA6+'6. Preferred (Scenario Yr)'!AA54+'6. Preferred (Scenario Yr)'!AA69</f>
        <v>1.4534603634073703E-3</v>
      </c>
      <c r="AB6" s="615">
        <f>'3. BL Demand'!AB6+'6. Preferred (Scenario Yr)'!AB54+'6. Preferred (Scenario Yr)'!AB69</f>
        <v>1.4288068043387114E-3</v>
      </c>
      <c r="AC6" s="615">
        <f>'3. BL Demand'!AC6+'6. Preferred (Scenario Yr)'!AC54+'6. Preferred (Scenario Yr)'!AC69</f>
        <v>1.4046046247303962E-3</v>
      </c>
      <c r="AD6" s="615">
        <f>'3. BL Demand'!AD6+'6. Preferred (Scenario Yr)'!AD54+'6. Preferred (Scenario Yr)'!AD69</f>
        <v>1.3808454732846046E-3</v>
      </c>
      <c r="AE6" s="615">
        <f>'3. BL Demand'!AE6+'6. Preferred (Scenario Yr)'!AE54+'6. Preferred (Scenario Yr)'!AE69</f>
        <v>1.3575030629554494E-3</v>
      </c>
      <c r="AF6" s="615">
        <f>'3. BL Demand'!AF6+'6. Preferred (Scenario Yr)'!AF54+'6. Preferred (Scenario Yr)'!AF69</f>
        <v>1.3345880232279936E-3</v>
      </c>
      <c r="AG6" s="615">
        <f>'3. BL Demand'!AG6+'6. Preferred (Scenario Yr)'!AG54+'6. Preferred (Scenario Yr)'!AG69</f>
        <v>1.3120920028417138E-3</v>
      </c>
      <c r="AH6" s="615">
        <f>'3. BL Demand'!AH6+'6. Preferred (Scenario Yr)'!AH54+'6. Preferred (Scenario Yr)'!AH69</f>
        <v>1.2899897596564749E-3</v>
      </c>
      <c r="AI6" s="615">
        <f>'3. BL Demand'!AI6+'6. Preferred (Scenario Yr)'!AI54+'6. Preferred (Scenario Yr)'!AI69</f>
        <v>1.2682929680242899E-3</v>
      </c>
      <c r="AJ6" s="779">
        <f>'3. BL Demand'!AJ6+'6. Preferred (Scenario Yr)'!AJ54+'6. Preferred (Scenario Yr)'!AJ69</f>
        <v>1.2469753407008399E-3</v>
      </c>
    </row>
    <row r="7" spans="1:36" x14ac:dyDescent="0.2">
      <c r="A7" s="302"/>
      <c r="B7" s="955"/>
      <c r="C7" s="775" t="s">
        <v>661</v>
      </c>
      <c r="D7" s="776" t="s">
        <v>199</v>
      </c>
      <c r="E7" s="777" t="s">
        <v>662</v>
      </c>
      <c r="F7" s="778" t="s">
        <v>72</v>
      </c>
      <c r="G7" s="778">
        <v>2</v>
      </c>
      <c r="H7" s="772">
        <f t="shared" ref="H7:AJ7" si="0">H3-H32</f>
        <v>1.1222441685674742</v>
      </c>
      <c r="I7" s="375">
        <f t="shared" si="0"/>
        <v>1.1237549087186802</v>
      </c>
      <c r="J7" s="375">
        <f t="shared" si="0"/>
        <v>1.1231642314878401</v>
      </c>
      <c r="K7" s="375">
        <f t="shared" si="0"/>
        <v>1.12484358591598</v>
      </c>
      <c r="L7" s="615">
        <f t="shared" si="0"/>
        <v>1.1240989531518755</v>
      </c>
      <c r="M7" s="615">
        <f t="shared" si="0"/>
        <v>1.1302753714418199</v>
      </c>
      <c r="N7" s="615">
        <f t="shared" si="0"/>
        <v>1.1343328443953491</v>
      </c>
      <c r="O7" s="615">
        <f t="shared" si="0"/>
        <v>1.1381717969196588</v>
      </c>
      <c r="P7" s="615">
        <f t="shared" si="0"/>
        <v>1.1379114533275656</v>
      </c>
      <c r="Q7" s="615">
        <f t="shared" si="0"/>
        <v>1.1425216225879382</v>
      </c>
      <c r="R7" s="615">
        <f t="shared" si="0"/>
        <v>1.143786111784227</v>
      </c>
      <c r="S7" s="615">
        <f t="shared" si="0"/>
        <v>1.1450175981245165</v>
      </c>
      <c r="T7" s="615">
        <f t="shared" si="0"/>
        <v>1.1430877482948238</v>
      </c>
      <c r="U7" s="615">
        <f t="shared" si="0"/>
        <v>1.1473472940095502</v>
      </c>
      <c r="V7" s="615">
        <f t="shared" si="0"/>
        <v>1.1487367232933965</v>
      </c>
      <c r="W7" s="615">
        <f t="shared" si="0"/>
        <v>1.1501950690736689</v>
      </c>
      <c r="X7" s="615">
        <f t="shared" si="0"/>
        <v>1.1484046351486101</v>
      </c>
      <c r="Y7" s="615">
        <f t="shared" si="0"/>
        <v>1.1527001888142585</v>
      </c>
      <c r="Z7" s="615">
        <f t="shared" si="0"/>
        <v>1.1537048801154683</v>
      </c>
      <c r="AA7" s="615">
        <f t="shared" si="0"/>
        <v>1.1546685773517023</v>
      </c>
      <c r="AB7" s="615">
        <f t="shared" si="0"/>
        <v>1.1523921555783347</v>
      </c>
      <c r="AC7" s="615">
        <f t="shared" si="0"/>
        <v>1.156638883747019</v>
      </c>
      <c r="AD7" s="615">
        <f t="shared" si="0"/>
        <v>1.1578211773234441</v>
      </c>
      <c r="AE7" s="615">
        <f t="shared" si="0"/>
        <v>1.1590446431365502</v>
      </c>
      <c r="AF7" s="615">
        <f t="shared" si="0"/>
        <v>1.1571351689363354</v>
      </c>
      <c r="AG7" s="615">
        <f t="shared" si="0"/>
        <v>1.1616236909459081</v>
      </c>
      <c r="AH7" s="615">
        <f t="shared" si="0"/>
        <v>1.1629801451608728</v>
      </c>
      <c r="AI7" s="615">
        <f t="shared" si="0"/>
        <v>1.1643683684946451</v>
      </c>
      <c r="AJ7" s="779">
        <f t="shared" si="0"/>
        <v>1.1626031905949727</v>
      </c>
    </row>
    <row r="8" spans="1:36" x14ac:dyDescent="0.2">
      <c r="A8" s="302"/>
      <c r="B8" s="955"/>
      <c r="C8" s="775" t="s">
        <v>663</v>
      </c>
      <c r="D8" s="776" t="s">
        <v>202</v>
      </c>
      <c r="E8" s="777" t="s">
        <v>664</v>
      </c>
      <c r="F8" s="778" t="s">
        <v>72</v>
      </c>
      <c r="G8" s="778">
        <v>2</v>
      </c>
      <c r="H8" s="772">
        <f t="shared" ref="H8:AJ8" si="1">H4-H33</f>
        <v>2.0974794558395654E-2</v>
      </c>
      <c r="I8" s="375">
        <f t="shared" si="1"/>
        <v>2.0974794558395654E-2</v>
      </c>
      <c r="J8" s="375">
        <f t="shared" si="1"/>
        <v>2.0974794558395654E-2</v>
      </c>
      <c r="K8" s="375">
        <f t="shared" si="1"/>
        <v>2.0974794558395654E-2</v>
      </c>
      <c r="L8" s="615">
        <f t="shared" si="1"/>
        <v>2.0974794558395654E-2</v>
      </c>
      <c r="M8" s="615">
        <f t="shared" si="1"/>
        <v>2.0974794558395654E-2</v>
      </c>
      <c r="N8" s="615">
        <f t="shared" si="1"/>
        <v>2.0974794558395654E-2</v>
      </c>
      <c r="O8" s="615">
        <f t="shared" si="1"/>
        <v>2.0974794558395654E-2</v>
      </c>
      <c r="P8" s="615">
        <f t="shared" si="1"/>
        <v>2.0974794558395654E-2</v>
      </c>
      <c r="Q8" s="615">
        <f t="shared" si="1"/>
        <v>2.0974794558395654E-2</v>
      </c>
      <c r="R8" s="615">
        <f t="shared" si="1"/>
        <v>2.0974794558395654E-2</v>
      </c>
      <c r="S8" s="615">
        <f t="shared" si="1"/>
        <v>2.0974794558395654E-2</v>
      </c>
      <c r="T8" s="615">
        <f t="shared" si="1"/>
        <v>2.0974794558395654E-2</v>
      </c>
      <c r="U8" s="615">
        <f t="shared" si="1"/>
        <v>2.0974794558395654E-2</v>
      </c>
      <c r="V8" s="615">
        <f t="shared" si="1"/>
        <v>2.0974794558395654E-2</v>
      </c>
      <c r="W8" s="615">
        <f t="shared" si="1"/>
        <v>2.0974794558395654E-2</v>
      </c>
      <c r="X8" s="615">
        <f t="shared" si="1"/>
        <v>2.0974794558395654E-2</v>
      </c>
      <c r="Y8" s="615">
        <f t="shared" si="1"/>
        <v>2.0974794558395654E-2</v>
      </c>
      <c r="Z8" s="615">
        <f t="shared" si="1"/>
        <v>2.0974794558395654E-2</v>
      </c>
      <c r="AA8" s="615">
        <f t="shared" si="1"/>
        <v>2.0974794558395654E-2</v>
      </c>
      <c r="AB8" s="615">
        <f t="shared" si="1"/>
        <v>2.0974794558395654E-2</v>
      </c>
      <c r="AC8" s="615">
        <f t="shared" si="1"/>
        <v>2.0974794558395654E-2</v>
      </c>
      <c r="AD8" s="615">
        <f t="shared" si="1"/>
        <v>2.0974794558395654E-2</v>
      </c>
      <c r="AE8" s="615">
        <f t="shared" si="1"/>
        <v>2.0974794558395654E-2</v>
      </c>
      <c r="AF8" s="615">
        <f t="shared" si="1"/>
        <v>2.0974794558395654E-2</v>
      </c>
      <c r="AG8" s="615">
        <f t="shared" si="1"/>
        <v>2.0974794558395654E-2</v>
      </c>
      <c r="AH8" s="615">
        <f t="shared" si="1"/>
        <v>2.0974794558395654E-2</v>
      </c>
      <c r="AI8" s="615">
        <f t="shared" si="1"/>
        <v>2.0974794558395654E-2</v>
      </c>
      <c r="AJ8" s="779">
        <f t="shared" si="1"/>
        <v>2.0974794558395654E-2</v>
      </c>
    </row>
    <row r="9" spans="1:36" x14ac:dyDescent="0.2">
      <c r="A9" s="302"/>
      <c r="B9" s="955"/>
      <c r="C9" s="775" t="s">
        <v>80</v>
      </c>
      <c r="D9" s="776" t="s">
        <v>204</v>
      </c>
      <c r="E9" s="777" t="s">
        <v>665</v>
      </c>
      <c r="F9" s="778" t="s">
        <v>72</v>
      </c>
      <c r="G9" s="778">
        <v>2</v>
      </c>
      <c r="H9" s="772">
        <f t="shared" ref="H9:AJ9" si="2">H5-H34</f>
        <v>0.66035801387850945</v>
      </c>
      <c r="I9" s="375">
        <f t="shared" si="2"/>
        <v>0.6844908911355263</v>
      </c>
      <c r="J9" s="375">
        <f t="shared" si="2"/>
        <v>0.70834311139535744</v>
      </c>
      <c r="K9" s="375">
        <f t="shared" si="2"/>
        <v>0.73277543526061883</v>
      </c>
      <c r="L9" s="615">
        <f t="shared" si="2"/>
        <v>0.75471016035230787</v>
      </c>
      <c r="M9" s="615">
        <f t="shared" si="2"/>
        <v>0.77652149788636271</v>
      </c>
      <c r="N9" s="615">
        <f t="shared" si="2"/>
        <v>0.7978371140730226</v>
      </c>
      <c r="O9" s="615">
        <f t="shared" si="2"/>
        <v>0.81897368289654326</v>
      </c>
      <c r="P9" s="615">
        <f t="shared" si="2"/>
        <v>0.83929290958461844</v>
      </c>
      <c r="Q9" s="615">
        <f t="shared" si="2"/>
        <v>0.85950484156571438</v>
      </c>
      <c r="R9" s="615">
        <f t="shared" si="2"/>
        <v>0.87931380595743824</v>
      </c>
      <c r="S9" s="615">
        <f t="shared" si="2"/>
        <v>1.0300717731407136</v>
      </c>
      <c r="T9" s="615">
        <f t="shared" si="2"/>
        <v>1.3242976403081466</v>
      </c>
      <c r="U9" s="615">
        <f t="shared" si="2"/>
        <v>1.6035634311559819</v>
      </c>
      <c r="V9" s="615">
        <f t="shared" si="2"/>
        <v>1.6059990122782519</v>
      </c>
      <c r="W9" s="615">
        <f t="shared" si="2"/>
        <v>1.6094392133002802</v>
      </c>
      <c r="X9" s="615">
        <f t="shared" si="2"/>
        <v>1.6124220580965529</v>
      </c>
      <c r="Y9" s="615">
        <f t="shared" si="2"/>
        <v>1.6161160880326753</v>
      </c>
      <c r="Z9" s="615">
        <f t="shared" si="2"/>
        <v>1.619190713161154</v>
      </c>
      <c r="AA9" s="615">
        <f t="shared" si="2"/>
        <v>1.6239697336469543</v>
      </c>
      <c r="AB9" s="615">
        <f t="shared" si="2"/>
        <v>1.6285300589812994</v>
      </c>
      <c r="AC9" s="615">
        <f t="shared" si="2"/>
        <v>1.6333084330409495</v>
      </c>
      <c r="AD9" s="615">
        <f t="shared" si="2"/>
        <v>1.637842756080327</v>
      </c>
      <c r="AE9" s="615">
        <f t="shared" si="2"/>
        <v>1.6424169619933178</v>
      </c>
      <c r="AF9" s="615">
        <f t="shared" si="2"/>
        <v>1.6469767943201488</v>
      </c>
      <c r="AG9" s="615">
        <f t="shared" si="2"/>
        <v>1.651254910029142</v>
      </c>
      <c r="AH9" s="615">
        <f t="shared" si="2"/>
        <v>1.6559149580052719</v>
      </c>
      <c r="AI9" s="615">
        <f t="shared" si="2"/>
        <v>1.6603068292267948</v>
      </c>
      <c r="AJ9" s="779">
        <f t="shared" si="2"/>
        <v>1.6649325959470536</v>
      </c>
    </row>
    <row r="10" spans="1:36" x14ac:dyDescent="0.2">
      <c r="A10" s="302"/>
      <c r="B10" s="955"/>
      <c r="C10" s="775" t="s">
        <v>77</v>
      </c>
      <c r="D10" s="776" t="s">
        <v>206</v>
      </c>
      <c r="E10" s="777" t="s">
        <v>666</v>
      </c>
      <c r="F10" s="778" t="s">
        <v>72</v>
      </c>
      <c r="G10" s="778">
        <v>2</v>
      </c>
      <c r="H10" s="772">
        <f t="shared" ref="H10:AJ10" si="3">H6-H35</f>
        <v>0.97447824315356646</v>
      </c>
      <c r="I10" s="375">
        <f t="shared" si="3"/>
        <v>0.95111308910671066</v>
      </c>
      <c r="J10" s="375">
        <f t="shared" si="3"/>
        <v>0.92858239968592482</v>
      </c>
      <c r="K10" s="375">
        <f t="shared" si="3"/>
        <v>0.90691972186248371</v>
      </c>
      <c r="L10" s="615">
        <f t="shared" si="3"/>
        <v>0.88571177280623059</v>
      </c>
      <c r="M10" s="615">
        <f t="shared" si="3"/>
        <v>0.86590944329761832</v>
      </c>
      <c r="N10" s="615">
        <f t="shared" si="3"/>
        <v>0.84706041634181395</v>
      </c>
      <c r="O10" s="615">
        <f t="shared" si="3"/>
        <v>0.82876542132483111</v>
      </c>
      <c r="P10" s="615">
        <f t="shared" si="3"/>
        <v>0.81108406672870181</v>
      </c>
      <c r="Q10" s="615">
        <f t="shared" si="3"/>
        <v>0.79424103591625284</v>
      </c>
      <c r="R10" s="615">
        <f t="shared" si="3"/>
        <v>0.77781259160828342</v>
      </c>
      <c r="S10" s="615">
        <f t="shared" si="3"/>
        <v>0.61752029699478617</v>
      </c>
      <c r="T10" s="615">
        <f t="shared" si="3"/>
        <v>0.3003485703670119</v>
      </c>
      <c r="U10" s="615">
        <f t="shared" si="3"/>
        <v>-6.9388939039072284E-17</v>
      </c>
      <c r="V10" s="615">
        <f t="shared" si="3"/>
        <v>6.2450045135165055E-17</v>
      </c>
      <c r="W10" s="615">
        <f t="shared" si="3"/>
        <v>2.0816681711721685E-17</v>
      </c>
      <c r="X10" s="615">
        <f t="shared" si="3"/>
        <v>-6.9388939039072284E-17</v>
      </c>
      <c r="Y10" s="615">
        <f t="shared" si="3"/>
        <v>1.0408340855860843E-16</v>
      </c>
      <c r="Z10" s="615">
        <f t="shared" si="3"/>
        <v>1.3877787807814457E-17</v>
      </c>
      <c r="AA10" s="615">
        <f t="shared" si="3"/>
        <v>0</v>
      </c>
      <c r="AB10" s="615">
        <f t="shared" si="3"/>
        <v>-6.9388939039072284E-18</v>
      </c>
      <c r="AC10" s="615">
        <f t="shared" si="3"/>
        <v>1.3877787807814457E-17</v>
      </c>
      <c r="AD10" s="615">
        <f t="shared" si="3"/>
        <v>9.0205620750793969E-17</v>
      </c>
      <c r="AE10" s="615">
        <f t="shared" si="3"/>
        <v>4.8572257327350599E-17</v>
      </c>
      <c r="AF10" s="615">
        <f t="shared" si="3"/>
        <v>-6.2450045135165055E-17</v>
      </c>
      <c r="AG10" s="615">
        <f t="shared" si="3"/>
        <v>1.3877787807814457E-17</v>
      </c>
      <c r="AH10" s="615">
        <f t="shared" si="3"/>
        <v>0</v>
      </c>
      <c r="AI10" s="615">
        <f t="shared" si="3"/>
        <v>1.3877787807814457E-17</v>
      </c>
      <c r="AJ10" s="779">
        <f t="shared" si="3"/>
        <v>-3.4694469519536142E-17</v>
      </c>
    </row>
    <row r="11" spans="1:36" x14ac:dyDescent="0.2">
      <c r="A11" s="302"/>
      <c r="B11" s="955"/>
      <c r="C11" s="895" t="s">
        <v>667</v>
      </c>
      <c r="D11" s="896" t="s">
        <v>209</v>
      </c>
      <c r="E11" s="897" t="s">
        <v>668</v>
      </c>
      <c r="F11" s="898" t="s">
        <v>669</v>
      </c>
      <c r="G11" s="898">
        <v>1</v>
      </c>
      <c r="H11" s="781" t="s">
        <v>120</v>
      </c>
      <c r="I11" s="899" t="s">
        <v>120</v>
      </c>
      <c r="J11" s="899" t="s">
        <v>120</v>
      </c>
      <c r="K11" s="899" t="s">
        <v>120</v>
      </c>
      <c r="L11" s="900" t="s">
        <v>120</v>
      </c>
      <c r="M11" s="900" t="s">
        <v>120</v>
      </c>
      <c r="N11" s="900" t="s">
        <v>120</v>
      </c>
      <c r="O11" s="900" t="s">
        <v>120</v>
      </c>
      <c r="P11" s="900" t="s">
        <v>120</v>
      </c>
      <c r="Q11" s="900" t="s">
        <v>120</v>
      </c>
      <c r="R11" s="900" t="s">
        <v>120</v>
      </c>
      <c r="S11" s="900" t="s">
        <v>120</v>
      </c>
      <c r="T11" s="900" t="s">
        <v>120</v>
      </c>
      <c r="U11" s="900" t="s">
        <v>120</v>
      </c>
      <c r="V11" s="900" t="s">
        <v>120</v>
      </c>
      <c r="W11" s="900" t="s">
        <v>120</v>
      </c>
      <c r="X11" s="900" t="s">
        <v>120</v>
      </c>
      <c r="Y11" s="900" t="s">
        <v>120</v>
      </c>
      <c r="Z11" s="900" t="s">
        <v>120</v>
      </c>
      <c r="AA11" s="900" t="s">
        <v>120</v>
      </c>
      <c r="AB11" s="900" t="s">
        <v>120</v>
      </c>
      <c r="AC11" s="900" t="s">
        <v>120</v>
      </c>
      <c r="AD11" s="900" t="s">
        <v>120</v>
      </c>
      <c r="AE11" s="900" t="s">
        <v>120</v>
      </c>
      <c r="AF11" s="900" t="s">
        <v>120</v>
      </c>
      <c r="AG11" s="900" t="s">
        <v>120</v>
      </c>
      <c r="AH11" s="900" t="s">
        <v>120</v>
      </c>
      <c r="AI11" s="900" t="s">
        <v>120</v>
      </c>
      <c r="AJ11" s="901" t="s">
        <v>120</v>
      </c>
    </row>
    <row r="12" spans="1:36" ht="15.75" thickBot="1" x14ac:dyDescent="0.25">
      <c r="A12" s="302"/>
      <c r="B12" s="955"/>
      <c r="C12" s="784" t="s">
        <v>670</v>
      </c>
      <c r="D12" s="785" t="s">
        <v>212</v>
      </c>
      <c r="E12" s="902" t="s">
        <v>668</v>
      </c>
      <c r="F12" s="903" t="s">
        <v>120</v>
      </c>
      <c r="G12" s="903">
        <v>1</v>
      </c>
      <c r="H12" s="788"/>
      <c r="I12" s="904" t="s">
        <v>120</v>
      </c>
      <c r="J12" s="904" t="s">
        <v>120</v>
      </c>
      <c r="K12" s="904" t="s">
        <v>120</v>
      </c>
      <c r="L12" s="790" t="s">
        <v>120</v>
      </c>
      <c r="M12" s="790" t="s">
        <v>120</v>
      </c>
      <c r="N12" s="790" t="s">
        <v>120</v>
      </c>
      <c r="O12" s="790" t="s">
        <v>120</v>
      </c>
      <c r="P12" s="790" t="s">
        <v>120</v>
      </c>
      <c r="Q12" s="790" t="s">
        <v>120</v>
      </c>
      <c r="R12" s="790" t="s">
        <v>120</v>
      </c>
      <c r="S12" s="790" t="s">
        <v>120</v>
      </c>
      <c r="T12" s="790" t="s">
        <v>120</v>
      </c>
      <c r="U12" s="790" t="s">
        <v>120</v>
      </c>
      <c r="V12" s="790" t="s">
        <v>120</v>
      </c>
      <c r="W12" s="790" t="s">
        <v>120</v>
      </c>
      <c r="X12" s="790" t="s">
        <v>120</v>
      </c>
      <c r="Y12" s="790" t="s">
        <v>120</v>
      </c>
      <c r="Z12" s="790" t="s">
        <v>120</v>
      </c>
      <c r="AA12" s="790" t="s">
        <v>120</v>
      </c>
      <c r="AB12" s="790" t="s">
        <v>120</v>
      </c>
      <c r="AC12" s="790" t="s">
        <v>120</v>
      </c>
      <c r="AD12" s="790" t="s">
        <v>120</v>
      </c>
      <c r="AE12" s="790" t="s">
        <v>120</v>
      </c>
      <c r="AF12" s="790" t="s">
        <v>120</v>
      </c>
      <c r="AG12" s="790" t="s">
        <v>120</v>
      </c>
      <c r="AH12" s="790" t="s">
        <v>120</v>
      </c>
      <c r="AI12" s="790" t="s">
        <v>120</v>
      </c>
      <c r="AJ12" s="791" t="s">
        <v>120</v>
      </c>
    </row>
    <row r="13" spans="1:36" ht="15" customHeight="1" x14ac:dyDescent="0.2">
      <c r="A13" s="302"/>
      <c r="B13" s="954" t="s">
        <v>213</v>
      </c>
      <c r="C13" s="792" t="s">
        <v>671</v>
      </c>
      <c r="D13" s="793" t="s">
        <v>215</v>
      </c>
      <c r="E13" s="794" t="s">
        <v>672</v>
      </c>
      <c r="F13" s="795" t="s">
        <v>217</v>
      </c>
      <c r="G13" s="795">
        <v>1</v>
      </c>
      <c r="H13" s="796">
        <f>ROUND((H9*1000000)/(H56*1000),0)</f>
        <v>116</v>
      </c>
      <c r="I13" s="905">
        <f>ROUND((I9*1000000)/(I56*1000),0)</f>
        <v>116</v>
      </c>
      <c r="J13" s="905">
        <f>ROUND((J9*1000000)/(J56*1000),0)</f>
        <v>116</v>
      </c>
      <c r="K13" s="905">
        <f>ROUND((K9*1000000)/(K56*1000),0)</f>
        <v>115</v>
      </c>
      <c r="L13" s="798">
        <f t="shared" ref="L13:AJ13" si="4">ROUND((L9*1000000)/(L56*1000),0)</f>
        <v>115</v>
      </c>
      <c r="M13" s="798">
        <f t="shared" si="4"/>
        <v>115</v>
      </c>
      <c r="N13" s="798">
        <f t="shared" si="4"/>
        <v>115</v>
      </c>
      <c r="O13" s="798">
        <f t="shared" si="4"/>
        <v>115</v>
      </c>
      <c r="P13" s="798">
        <f t="shared" si="4"/>
        <v>115</v>
      </c>
      <c r="Q13" s="798">
        <f t="shared" si="4"/>
        <v>115</v>
      </c>
      <c r="R13" s="798">
        <f t="shared" si="4"/>
        <v>115</v>
      </c>
      <c r="S13" s="798">
        <f t="shared" si="4"/>
        <v>115</v>
      </c>
      <c r="T13" s="798">
        <f t="shared" si="4"/>
        <v>116</v>
      </c>
      <c r="U13" s="798">
        <f t="shared" si="4"/>
        <v>116</v>
      </c>
      <c r="V13" s="798">
        <f t="shared" si="4"/>
        <v>116</v>
      </c>
      <c r="W13" s="798">
        <f t="shared" si="4"/>
        <v>116</v>
      </c>
      <c r="X13" s="798">
        <f t="shared" si="4"/>
        <v>116</v>
      </c>
      <c r="Y13" s="798">
        <f t="shared" si="4"/>
        <v>116</v>
      </c>
      <c r="Z13" s="798">
        <f t="shared" si="4"/>
        <v>116</v>
      </c>
      <c r="AA13" s="798">
        <f t="shared" si="4"/>
        <v>116</v>
      </c>
      <c r="AB13" s="798">
        <f t="shared" si="4"/>
        <v>116</v>
      </c>
      <c r="AC13" s="798">
        <f t="shared" si="4"/>
        <v>116</v>
      </c>
      <c r="AD13" s="798">
        <f t="shared" si="4"/>
        <v>116</v>
      </c>
      <c r="AE13" s="798">
        <f t="shared" si="4"/>
        <v>116</v>
      </c>
      <c r="AF13" s="798">
        <f t="shared" si="4"/>
        <v>116</v>
      </c>
      <c r="AG13" s="798">
        <f t="shared" si="4"/>
        <v>116</v>
      </c>
      <c r="AH13" s="798">
        <f t="shared" si="4"/>
        <v>116</v>
      </c>
      <c r="AI13" s="798">
        <f t="shared" si="4"/>
        <v>116</v>
      </c>
      <c r="AJ13" s="799">
        <f t="shared" si="4"/>
        <v>116</v>
      </c>
    </row>
    <row r="14" spans="1:36" x14ac:dyDescent="0.2">
      <c r="A14" s="302"/>
      <c r="B14" s="955"/>
      <c r="C14" s="632" t="s">
        <v>673</v>
      </c>
      <c r="D14" s="633" t="s">
        <v>219</v>
      </c>
      <c r="E14" s="906" t="s">
        <v>674</v>
      </c>
      <c r="F14" s="802" t="s">
        <v>217</v>
      </c>
      <c r="G14" s="802">
        <v>1</v>
      </c>
      <c r="H14" s="781">
        <v>26.313774708505111</v>
      </c>
      <c r="I14" s="907">
        <v>25.513487363794361</v>
      </c>
      <c r="J14" s="907">
        <v>24.768125801258542</v>
      </c>
      <c r="K14" s="907">
        <v>24.067781931164301</v>
      </c>
      <c r="L14" s="800">
        <v>23.411938316027857</v>
      </c>
      <c r="M14" s="800">
        <v>22.79071817738058</v>
      </c>
      <c r="N14" s="800">
        <v>22.199184322685781</v>
      </c>
      <c r="O14" s="800">
        <v>21.631151316419107</v>
      </c>
      <c r="P14" s="800">
        <v>21.086695215110858</v>
      </c>
      <c r="Q14" s="782">
        <v>20.559530232148198</v>
      </c>
      <c r="R14" s="782">
        <v>20.049823840221933</v>
      </c>
      <c r="S14" s="782">
        <v>19.896171341447719</v>
      </c>
      <c r="T14" s="782">
        <v>19.808871652577309</v>
      </c>
      <c r="U14" s="782">
        <v>19.468371960484642</v>
      </c>
      <c r="V14" s="782">
        <v>19.439528807376011</v>
      </c>
      <c r="W14" s="782">
        <v>19.419217201951394</v>
      </c>
      <c r="X14" s="782">
        <v>19.399703109037951</v>
      </c>
      <c r="Y14" s="782">
        <v>19.378132506402231</v>
      </c>
      <c r="Z14" s="782">
        <v>19.357992960969295</v>
      </c>
      <c r="AA14" s="782">
        <v>19.336989896730319</v>
      </c>
      <c r="AB14" s="782">
        <v>19.316751096992562</v>
      </c>
      <c r="AC14" s="782">
        <v>19.295089493084092</v>
      </c>
      <c r="AD14" s="782">
        <v>19.274615462875254</v>
      </c>
      <c r="AE14" s="782">
        <v>19.252348538876163</v>
      </c>
      <c r="AF14" s="782">
        <v>19.229652280713122</v>
      </c>
      <c r="AG14" s="782">
        <v>19.206468224485125</v>
      </c>
      <c r="AH14" s="782">
        <v>19.182774501111993</v>
      </c>
      <c r="AI14" s="782">
        <v>19.158620204738458</v>
      </c>
      <c r="AJ14" s="783">
        <v>19.133819078792346</v>
      </c>
    </row>
    <row r="15" spans="1:36" x14ac:dyDescent="0.2">
      <c r="A15" s="302"/>
      <c r="B15" s="955"/>
      <c r="C15" s="632" t="s">
        <v>675</v>
      </c>
      <c r="D15" s="633" t="s">
        <v>221</v>
      </c>
      <c r="E15" s="906" t="s">
        <v>674</v>
      </c>
      <c r="F15" s="802" t="s">
        <v>217</v>
      </c>
      <c r="G15" s="802">
        <v>1</v>
      </c>
      <c r="H15" s="781">
        <v>49.240903207953544</v>
      </c>
      <c r="I15" s="907">
        <v>50.152576964005505</v>
      </c>
      <c r="J15" s="907">
        <v>51.057951301849663</v>
      </c>
      <c r="K15" s="907">
        <v>51.964872128287091</v>
      </c>
      <c r="L15" s="800">
        <v>52.86160056437037</v>
      </c>
      <c r="M15" s="800">
        <v>53.752825724640076</v>
      </c>
      <c r="N15" s="800">
        <v>54.640211617169719</v>
      </c>
      <c r="O15" s="800">
        <v>55.526431814595796</v>
      </c>
      <c r="P15" s="800">
        <v>56.412512260992457</v>
      </c>
      <c r="Q15" s="782">
        <v>57.29287807512879</v>
      </c>
      <c r="R15" s="782">
        <v>58.175984717523178</v>
      </c>
      <c r="S15" s="782">
        <v>59.976877891811043</v>
      </c>
      <c r="T15" s="782">
        <v>62.166940989993641</v>
      </c>
      <c r="U15" s="782">
        <v>63.837659826861362</v>
      </c>
      <c r="V15" s="782">
        <v>63.856004252242961</v>
      </c>
      <c r="W15" s="782">
        <v>63.905628092475155</v>
      </c>
      <c r="X15" s="782">
        <v>63.957856769363602</v>
      </c>
      <c r="Y15" s="782">
        <v>64.00328247629389</v>
      </c>
      <c r="Z15" s="782">
        <v>64.05341216879998</v>
      </c>
      <c r="AA15" s="782">
        <v>64.100669413803146</v>
      </c>
      <c r="AB15" s="782">
        <v>64.150562321471597</v>
      </c>
      <c r="AC15" s="782">
        <v>64.195714861379372</v>
      </c>
      <c r="AD15" s="782">
        <v>64.244805675794694</v>
      </c>
      <c r="AE15" s="782">
        <v>64.287907750053208</v>
      </c>
      <c r="AF15" s="782">
        <v>64.329553477852016</v>
      </c>
      <c r="AG15" s="782">
        <v>64.369542564809436</v>
      </c>
      <c r="AH15" s="782">
        <v>64.407796035648659</v>
      </c>
      <c r="AI15" s="782">
        <v>64.444472959276055</v>
      </c>
      <c r="AJ15" s="783">
        <v>64.478940388344654</v>
      </c>
    </row>
    <row r="16" spans="1:36" x14ac:dyDescent="0.2">
      <c r="A16" s="302"/>
      <c r="B16" s="955"/>
      <c r="C16" s="632" t="s">
        <v>676</v>
      </c>
      <c r="D16" s="633" t="s">
        <v>223</v>
      </c>
      <c r="E16" s="906" t="s">
        <v>674</v>
      </c>
      <c r="F16" s="802" t="s">
        <v>217</v>
      </c>
      <c r="G16" s="802">
        <v>1</v>
      </c>
      <c r="H16" s="781">
        <v>14.46377674939799</v>
      </c>
      <c r="I16" s="907">
        <v>14.375050015722234</v>
      </c>
      <c r="J16" s="907">
        <v>14.291133483648407</v>
      </c>
      <c r="K16" s="907">
        <v>14.212202927107885</v>
      </c>
      <c r="L16" s="800">
        <v>14.135992567414187</v>
      </c>
      <c r="M16" s="800">
        <v>14.062300795205177</v>
      </c>
      <c r="N16" s="800">
        <v>13.990879677794673</v>
      </c>
      <c r="O16" s="800">
        <v>13.921357293964498</v>
      </c>
      <c r="P16" s="800">
        <v>13.854164419648885</v>
      </c>
      <c r="Q16" s="782">
        <v>13.787357643586741</v>
      </c>
      <c r="R16" s="782">
        <v>13.722628072858679</v>
      </c>
      <c r="S16" s="782">
        <v>13.885306758046744</v>
      </c>
      <c r="T16" s="782">
        <v>14.136956787957498</v>
      </c>
      <c r="U16" s="782">
        <v>14.255316876575336</v>
      </c>
      <c r="V16" s="782">
        <v>14.144694943620555</v>
      </c>
      <c r="W16" s="782">
        <v>14.040688947745874</v>
      </c>
      <c r="X16" s="782">
        <v>13.937094193566928</v>
      </c>
      <c r="Y16" s="782">
        <v>13.831863014704053</v>
      </c>
      <c r="Z16" s="782">
        <v>13.727497755282771</v>
      </c>
      <c r="AA16" s="782">
        <v>13.622362486045542</v>
      </c>
      <c r="AB16" s="782">
        <v>13.517626076135572</v>
      </c>
      <c r="AC16" s="782">
        <v>13.411740064880874</v>
      </c>
      <c r="AD16" s="782">
        <v>13.306527136666698</v>
      </c>
      <c r="AE16" s="782">
        <v>13.199927386704372</v>
      </c>
      <c r="AF16" s="782">
        <v>13.092895175382264</v>
      </c>
      <c r="AG16" s="782">
        <v>12.985397560933208</v>
      </c>
      <c r="AH16" s="782">
        <v>12.877427305632651</v>
      </c>
      <c r="AI16" s="782">
        <v>12.769024913440997</v>
      </c>
      <c r="AJ16" s="783">
        <v>12.660074245773142</v>
      </c>
    </row>
    <row r="17" spans="1:36" x14ac:dyDescent="0.2">
      <c r="A17" s="302"/>
      <c r="B17" s="955"/>
      <c r="C17" s="632" t="s">
        <v>677</v>
      </c>
      <c r="D17" s="633" t="s">
        <v>225</v>
      </c>
      <c r="E17" s="906" t="s">
        <v>674</v>
      </c>
      <c r="F17" s="802" t="s">
        <v>217</v>
      </c>
      <c r="G17" s="802">
        <v>1</v>
      </c>
      <c r="H17" s="781">
        <v>11.404211711518959</v>
      </c>
      <c r="I17" s="907">
        <v>11.409902303359052</v>
      </c>
      <c r="J17" s="907">
        <v>11.414870058197174</v>
      </c>
      <c r="K17" s="907">
        <v>11.42053762055389</v>
      </c>
      <c r="L17" s="800">
        <v>11.424484762443585</v>
      </c>
      <c r="M17" s="800">
        <v>11.427558971681238</v>
      </c>
      <c r="N17" s="800">
        <v>11.430033926656604</v>
      </c>
      <c r="O17" s="800">
        <v>11.432331084601637</v>
      </c>
      <c r="P17" s="800">
        <v>11.434687442655649</v>
      </c>
      <c r="Q17" s="782">
        <v>11.435901755506871</v>
      </c>
      <c r="R17" s="782">
        <v>11.437641177541932</v>
      </c>
      <c r="S17" s="782">
        <v>11.631448071599934</v>
      </c>
      <c r="T17" s="782">
        <v>11.906072085585159</v>
      </c>
      <c r="U17" s="782">
        <v>12.071332900086359</v>
      </c>
      <c r="V17" s="782">
        <v>12.064936404920417</v>
      </c>
      <c r="W17" s="782">
        <v>12.064422582020381</v>
      </c>
      <c r="X17" s="782">
        <v>12.064389625771913</v>
      </c>
      <c r="Y17" s="782">
        <v>12.063063081624893</v>
      </c>
      <c r="Z17" s="782">
        <v>12.062613006928606</v>
      </c>
      <c r="AA17" s="782">
        <v>12.061611491433824</v>
      </c>
      <c r="AB17" s="782">
        <v>12.061094765369754</v>
      </c>
      <c r="AC17" s="782">
        <v>12.05967652680895</v>
      </c>
      <c r="AD17" s="782">
        <v>12.058987892022124</v>
      </c>
      <c r="AE17" s="782">
        <v>12.057165143486914</v>
      </c>
      <c r="AF17" s="782">
        <v>12.055060314437252</v>
      </c>
      <c r="AG17" s="782">
        <v>12.052636490493233</v>
      </c>
      <c r="AH17" s="782">
        <v>12.04987957988596</v>
      </c>
      <c r="AI17" s="782">
        <v>12.04682003968697</v>
      </c>
      <c r="AJ17" s="783">
        <v>12.043340298418832</v>
      </c>
    </row>
    <row r="18" spans="1:36" x14ac:dyDescent="0.2">
      <c r="A18" s="302"/>
      <c r="B18" s="955"/>
      <c r="C18" s="632" t="s">
        <v>678</v>
      </c>
      <c r="D18" s="633" t="s">
        <v>227</v>
      </c>
      <c r="E18" s="906" t="s">
        <v>674</v>
      </c>
      <c r="F18" s="802" t="s">
        <v>217</v>
      </c>
      <c r="G18" s="802">
        <v>1</v>
      </c>
      <c r="H18" s="781">
        <v>13.582833315475535</v>
      </c>
      <c r="I18" s="907">
        <v>13.490141099772391</v>
      </c>
      <c r="J18" s="907">
        <v>13.40758963628295</v>
      </c>
      <c r="K18" s="907">
        <v>13.333028238531227</v>
      </c>
      <c r="L18" s="800">
        <v>13.268536912749241</v>
      </c>
      <c r="M18" s="800">
        <v>13.211178689475883</v>
      </c>
      <c r="N18" s="800">
        <v>13.160168998573312</v>
      </c>
      <c r="O18" s="800">
        <v>13.113213428912701</v>
      </c>
      <c r="P18" s="800">
        <v>13.072024259838543</v>
      </c>
      <c r="Q18" s="782">
        <v>13.033854737568653</v>
      </c>
      <c r="R18" s="782">
        <v>12.99959069481535</v>
      </c>
      <c r="S18" s="782">
        <v>12.918954815498115</v>
      </c>
      <c r="T18" s="782">
        <v>12.826233164828087</v>
      </c>
      <c r="U18" s="782">
        <v>12.774002876414443</v>
      </c>
      <c r="V18" s="782">
        <v>12.771728126942845</v>
      </c>
      <c r="W18" s="782">
        <v>12.773218337047279</v>
      </c>
      <c r="X18" s="782">
        <v>12.775349298787505</v>
      </c>
      <c r="Y18" s="782">
        <v>12.776239205001744</v>
      </c>
      <c r="Z18" s="782">
        <v>12.778183445556852</v>
      </c>
      <c r="AA18" s="782">
        <v>12.779667080876701</v>
      </c>
      <c r="AB18" s="782">
        <v>12.781696618502293</v>
      </c>
      <c r="AC18" s="782">
        <v>12.782891871597387</v>
      </c>
      <c r="AD18" s="782">
        <v>12.784979115541192</v>
      </c>
      <c r="AE18" s="782">
        <v>12.785980149965336</v>
      </c>
      <c r="AF18" s="782">
        <v>12.786795598627084</v>
      </c>
      <c r="AG18" s="782">
        <v>12.787383844628348</v>
      </c>
      <c r="AH18" s="782">
        <v>12.787727502564753</v>
      </c>
      <c r="AI18" s="782">
        <v>12.787856507896203</v>
      </c>
      <c r="AJ18" s="783">
        <v>12.787643699191563</v>
      </c>
    </row>
    <row r="19" spans="1:36" x14ac:dyDescent="0.2">
      <c r="A19" s="302"/>
      <c r="B19" s="955"/>
      <c r="C19" s="632" t="s">
        <v>679</v>
      </c>
      <c r="D19" s="633" t="s">
        <v>229</v>
      </c>
      <c r="E19" s="906" t="s">
        <v>674</v>
      </c>
      <c r="F19" s="802" t="s">
        <v>217</v>
      </c>
      <c r="G19" s="802">
        <v>1</v>
      </c>
      <c r="H19" s="781">
        <v>1.3389027677963006</v>
      </c>
      <c r="I19" s="907">
        <v>1.3782946311147946</v>
      </c>
      <c r="J19" s="907">
        <v>1.4171635706110994</v>
      </c>
      <c r="K19" s="907">
        <v>1.4556939430874096</v>
      </c>
      <c r="L19" s="800">
        <v>1.4938238686554699</v>
      </c>
      <c r="M19" s="800">
        <v>1.5317231530958471</v>
      </c>
      <c r="N19" s="800">
        <v>1.5694940546882714</v>
      </c>
      <c r="O19" s="800">
        <v>1.6071502720021793</v>
      </c>
      <c r="P19" s="800">
        <v>1.6448332118172406</v>
      </c>
      <c r="Q19" s="782">
        <v>1.6824951490949187</v>
      </c>
      <c r="R19" s="782">
        <v>1.7202256729358052</v>
      </c>
      <c r="S19" s="782">
        <v>1.7776982882003072</v>
      </c>
      <c r="T19" s="782">
        <v>1.8447822707420389</v>
      </c>
      <c r="U19" s="782">
        <v>1.9016748548550522</v>
      </c>
      <c r="V19" s="782">
        <v>1.9393249173829796</v>
      </c>
      <c r="W19" s="782">
        <v>1.976490668709378</v>
      </c>
      <c r="X19" s="782">
        <v>2.0133198947232223</v>
      </c>
      <c r="Y19" s="782">
        <v>2.0497540445408964</v>
      </c>
      <c r="Z19" s="782">
        <v>2.0858517249876734</v>
      </c>
      <c r="AA19" s="782">
        <v>2.1215743148005068</v>
      </c>
      <c r="AB19" s="782">
        <v>2.1569115671988994</v>
      </c>
      <c r="AC19" s="782">
        <v>2.1918712210129803</v>
      </c>
      <c r="AD19" s="782">
        <v>2.2264410510124324</v>
      </c>
      <c r="AE19" s="782">
        <v>2.2606426466716019</v>
      </c>
      <c r="AF19" s="782">
        <v>2.2944688012673713</v>
      </c>
      <c r="AG19" s="782">
        <v>2.3279212390595756</v>
      </c>
      <c r="AH19" s="782">
        <v>2.3610019758781178</v>
      </c>
      <c r="AI19" s="782">
        <v>2.3937107410437051</v>
      </c>
      <c r="AJ19" s="783">
        <v>2.426057884003717</v>
      </c>
    </row>
    <row r="20" spans="1:36" x14ac:dyDescent="0.2">
      <c r="A20" s="302"/>
      <c r="B20" s="955"/>
      <c r="C20" s="632" t="s">
        <v>804</v>
      </c>
      <c r="D20" s="633" t="s">
        <v>809</v>
      </c>
      <c r="E20" s="906" t="s">
        <v>674</v>
      </c>
      <c r="F20" s="802" t="s">
        <v>217</v>
      </c>
      <c r="G20" s="802">
        <v>1</v>
      </c>
      <c r="H20" s="781">
        <v>-0.34440246064744429</v>
      </c>
      <c r="I20" s="907">
        <v>-0.31945237776832869</v>
      </c>
      <c r="J20" s="907">
        <v>-0.35683385184783845</v>
      </c>
      <c r="K20" s="907">
        <v>-1.4541167887317954</v>
      </c>
      <c r="L20" s="800">
        <v>-1.5963769916607191</v>
      </c>
      <c r="M20" s="800">
        <v>-1.7763055114788102</v>
      </c>
      <c r="N20" s="800">
        <v>-2.9899725975683822</v>
      </c>
      <c r="O20" s="800">
        <v>-3.2316352104959236</v>
      </c>
      <c r="P20" s="800">
        <v>-3.5049168100636336</v>
      </c>
      <c r="Q20" s="782">
        <v>-3.7920175930341742</v>
      </c>
      <c r="R20" s="782">
        <v>-4.1058941758968928</v>
      </c>
      <c r="S20" s="782">
        <v>-4.0864571666038643</v>
      </c>
      <c r="T20" s="782">
        <v>-4.689856951683737</v>
      </c>
      <c r="U20" s="782">
        <v>-4.3083592952771852</v>
      </c>
      <c r="V20" s="782">
        <v>-4.2162174524857647</v>
      </c>
      <c r="W20" s="782">
        <v>-5.1796658299494709</v>
      </c>
      <c r="X20" s="782">
        <v>-5.1477128912511319</v>
      </c>
      <c r="Y20" s="782">
        <v>-5.1023343285677072</v>
      </c>
      <c r="Z20" s="782">
        <v>-5.0655510625251736</v>
      </c>
      <c r="AA20" s="782">
        <v>-5.0228746836900484</v>
      </c>
      <c r="AB20" s="782">
        <v>-4.984642445670687</v>
      </c>
      <c r="AC20" s="782">
        <v>-4.9369840387636401</v>
      </c>
      <c r="AD20" s="782">
        <v>-4.8963563339123937</v>
      </c>
      <c r="AE20" s="782">
        <v>-4.8439716157575958</v>
      </c>
      <c r="AF20" s="782">
        <v>-4.7884256482791159</v>
      </c>
      <c r="AG20" s="782">
        <v>-4.7293499244089219</v>
      </c>
      <c r="AH20" s="782">
        <v>-4.6666069007221438</v>
      </c>
      <c r="AI20" s="782">
        <v>-4.6005053660824018</v>
      </c>
      <c r="AJ20" s="783">
        <v>-4.5298755945242419</v>
      </c>
    </row>
    <row r="21" spans="1:36" x14ac:dyDescent="0.2">
      <c r="A21" s="302"/>
      <c r="B21" s="955"/>
      <c r="C21" s="775" t="s">
        <v>680</v>
      </c>
      <c r="D21" s="776" t="s">
        <v>231</v>
      </c>
      <c r="E21" s="777" t="s">
        <v>681</v>
      </c>
      <c r="F21" s="802" t="s">
        <v>217</v>
      </c>
      <c r="G21" s="802">
        <v>1</v>
      </c>
      <c r="H21" s="781">
        <f t="shared" ref="H21:AJ21" si="5">ROUND((H10*1000000)/(H57*1000),0)</f>
        <v>143</v>
      </c>
      <c r="I21" s="907">
        <f t="shared" si="5"/>
        <v>143</v>
      </c>
      <c r="J21" s="907">
        <f t="shared" si="5"/>
        <v>143</v>
      </c>
      <c r="K21" s="907">
        <f t="shared" si="5"/>
        <v>143</v>
      </c>
      <c r="L21" s="803">
        <f t="shared" si="5"/>
        <v>142</v>
      </c>
      <c r="M21" s="803">
        <f t="shared" si="5"/>
        <v>142</v>
      </c>
      <c r="N21" s="803">
        <f t="shared" si="5"/>
        <v>142</v>
      </c>
      <c r="O21" s="803">
        <f t="shared" si="5"/>
        <v>142</v>
      </c>
      <c r="P21" s="803">
        <f t="shared" si="5"/>
        <v>142</v>
      </c>
      <c r="Q21" s="803">
        <f t="shared" si="5"/>
        <v>141</v>
      </c>
      <c r="R21" s="803">
        <f t="shared" si="5"/>
        <v>141</v>
      </c>
      <c r="S21" s="803">
        <f t="shared" si="5"/>
        <v>141</v>
      </c>
      <c r="T21" s="803">
        <f t="shared" si="5"/>
        <v>141</v>
      </c>
      <c r="U21" s="803" t="e">
        <f t="shared" si="5"/>
        <v>#DIV/0!</v>
      </c>
      <c r="V21" s="803" t="e">
        <f t="shared" si="5"/>
        <v>#DIV/0!</v>
      </c>
      <c r="W21" s="803" t="e">
        <f t="shared" si="5"/>
        <v>#DIV/0!</v>
      </c>
      <c r="X21" s="803" t="e">
        <f t="shared" si="5"/>
        <v>#DIV/0!</v>
      </c>
      <c r="Y21" s="803" t="e">
        <f t="shared" si="5"/>
        <v>#DIV/0!</v>
      </c>
      <c r="Z21" s="803" t="e">
        <f t="shared" si="5"/>
        <v>#DIV/0!</v>
      </c>
      <c r="AA21" s="803" t="e">
        <f t="shared" si="5"/>
        <v>#DIV/0!</v>
      </c>
      <c r="AB21" s="803" t="e">
        <f t="shared" si="5"/>
        <v>#DIV/0!</v>
      </c>
      <c r="AC21" s="803" t="e">
        <f t="shared" si="5"/>
        <v>#DIV/0!</v>
      </c>
      <c r="AD21" s="803" t="e">
        <f t="shared" si="5"/>
        <v>#DIV/0!</v>
      </c>
      <c r="AE21" s="803" t="e">
        <f t="shared" si="5"/>
        <v>#DIV/0!</v>
      </c>
      <c r="AF21" s="803" t="e">
        <f t="shared" si="5"/>
        <v>#DIV/0!</v>
      </c>
      <c r="AG21" s="803" t="e">
        <f t="shared" si="5"/>
        <v>#DIV/0!</v>
      </c>
      <c r="AH21" s="803" t="e">
        <f t="shared" si="5"/>
        <v>#DIV/0!</v>
      </c>
      <c r="AI21" s="803" t="e">
        <f t="shared" si="5"/>
        <v>#DIV/0!</v>
      </c>
      <c r="AJ21" s="804" t="e">
        <f t="shared" si="5"/>
        <v>#DIV/0!</v>
      </c>
    </row>
    <row r="22" spans="1:36" x14ac:dyDescent="0.2">
      <c r="A22" s="302"/>
      <c r="B22" s="955"/>
      <c r="C22" s="632" t="s">
        <v>682</v>
      </c>
      <c r="D22" s="769" t="s">
        <v>234</v>
      </c>
      <c r="E22" s="906" t="s">
        <v>674</v>
      </c>
      <c r="F22" s="802" t="s">
        <v>217</v>
      </c>
      <c r="G22" s="802">
        <v>1</v>
      </c>
      <c r="H22" s="781">
        <v>32.12692442018708</v>
      </c>
      <c r="I22" s="907">
        <v>31.370114971218559</v>
      </c>
      <c r="J22" s="907">
        <v>30.599975274724425</v>
      </c>
      <c r="K22" s="907">
        <v>29.82626410689285</v>
      </c>
      <c r="L22" s="800">
        <v>29.036578496795691</v>
      </c>
      <c r="M22" s="800">
        <v>28.236196115504764</v>
      </c>
      <c r="N22" s="800">
        <v>27.427455400582421</v>
      </c>
      <c r="O22" s="800">
        <v>26.614279211582343</v>
      </c>
      <c r="P22" s="800">
        <v>25.796982916735153</v>
      </c>
      <c r="Q22" s="782">
        <v>24.971350347140465</v>
      </c>
      <c r="R22" s="782">
        <v>24.145433029010654</v>
      </c>
      <c r="S22" s="782">
        <v>23.312184638443949</v>
      </c>
      <c r="T22" s="782">
        <v>22.480797883204261</v>
      </c>
      <c r="U22" s="782"/>
      <c r="V22" s="782"/>
      <c r="W22" s="782"/>
      <c r="X22" s="782"/>
      <c r="Y22" s="782"/>
      <c r="Z22" s="782"/>
      <c r="AA22" s="782"/>
      <c r="AB22" s="782"/>
      <c r="AC22" s="782"/>
      <c r="AD22" s="782"/>
      <c r="AE22" s="782"/>
      <c r="AF22" s="782"/>
      <c r="AG22" s="782"/>
      <c r="AH22" s="782"/>
      <c r="AI22" s="782"/>
      <c r="AJ22" s="783"/>
    </row>
    <row r="23" spans="1:36" x14ac:dyDescent="0.2">
      <c r="A23" s="302"/>
      <c r="B23" s="955"/>
      <c r="C23" s="632" t="s">
        <v>683</v>
      </c>
      <c r="D23" s="769" t="s">
        <v>236</v>
      </c>
      <c r="E23" s="906" t="s">
        <v>674</v>
      </c>
      <c r="F23" s="802" t="s">
        <v>217</v>
      </c>
      <c r="G23" s="802">
        <v>1</v>
      </c>
      <c r="H23" s="781">
        <v>59.699671897632271</v>
      </c>
      <c r="I23" s="907">
        <v>60.710477936611824</v>
      </c>
      <c r="J23" s="907">
        <v>61.70611603692727</v>
      </c>
      <c r="K23" s="907">
        <v>62.704654283940222</v>
      </c>
      <c r="L23" s="800">
        <v>63.678818566777366</v>
      </c>
      <c r="M23" s="800">
        <v>64.637032074185811</v>
      </c>
      <c r="N23" s="800">
        <v>65.582395836939</v>
      </c>
      <c r="O23" s="800">
        <v>66.522671331229674</v>
      </c>
      <c r="P23" s="800">
        <v>67.457732215412534</v>
      </c>
      <c r="Q23" s="782">
        <v>68.375071737901848</v>
      </c>
      <c r="R23" s="782">
        <v>69.295034274767971</v>
      </c>
      <c r="S23" s="782">
        <v>70.196653368158479</v>
      </c>
      <c r="T23" s="782">
        <v>71.106084784904638</v>
      </c>
      <c r="U23" s="782"/>
      <c r="V23" s="782"/>
      <c r="W23" s="782"/>
      <c r="X23" s="782"/>
      <c r="Y23" s="782"/>
      <c r="Z23" s="782"/>
      <c r="AA23" s="782"/>
      <c r="AB23" s="782"/>
      <c r="AC23" s="782"/>
      <c r="AD23" s="782"/>
      <c r="AE23" s="782"/>
      <c r="AF23" s="782"/>
      <c r="AG23" s="782"/>
      <c r="AH23" s="782"/>
      <c r="AI23" s="782"/>
      <c r="AJ23" s="783"/>
    </row>
    <row r="24" spans="1:36" x14ac:dyDescent="0.2">
      <c r="A24" s="302"/>
      <c r="B24" s="955"/>
      <c r="C24" s="632" t="s">
        <v>684</v>
      </c>
      <c r="D24" s="769" t="s">
        <v>238</v>
      </c>
      <c r="E24" s="906" t="s">
        <v>674</v>
      </c>
      <c r="F24" s="802" t="s">
        <v>217</v>
      </c>
      <c r="G24" s="802">
        <v>1</v>
      </c>
      <c r="H24" s="781">
        <v>17.204012547534536</v>
      </c>
      <c r="I24" s="907">
        <v>17.139898376441085</v>
      </c>
      <c r="J24" s="907">
        <v>17.07000120613046</v>
      </c>
      <c r="K24" s="907">
        <v>16.999537544755494</v>
      </c>
      <c r="L24" s="800">
        <v>16.921269070609462</v>
      </c>
      <c r="M24" s="800">
        <v>16.837826642658623</v>
      </c>
      <c r="N24" s="800">
        <v>16.750286867423672</v>
      </c>
      <c r="O24" s="800">
        <v>16.660817038390721</v>
      </c>
      <c r="P24" s="800">
        <v>16.569485490556886</v>
      </c>
      <c r="Q24" s="782">
        <v>16.473375036844601</v>
      </c>
      <c r="R24" s="782">
        <v>16.377556997531805</v>
      </c>
      <c r="S24" s="782">
        <v>16.277146899051267</v>
      </c>
      <c r="T24" s="782">
        <v>16.178348089306688</v>
      </c>
      <c r="U24" s="782"/>
      <c r="V24" s="782"/>
      <c r="W24" s="782"/>
      <c r="X24" s="782"/>
      <c r="Y24" s="782"/>
      <c r="Z24" s="782"/>
      <c r="AA24" s="782"/>
      <c r="AB24" s="782"/>
      <c r="AC24" s="782"/>
      <c r="AD24" s="782"/>
      <c r="AE24" s="782"/>
      <c r="AF24" s="782"/>
      <c r="AG24" s="782"/>
      <c r="AH24" s="782"/>
      <c r="AI24" s="782"/>
      <c r="AJ24" s="783"/>
    </row>
    <row r="25" spans="1:36" x14ac:dyDescent="0.2">
      <c r="A25" s="302"/>
      <c r="B25" s="955"/>
      <c r="C25" s="632" t="s">
        <v>685</v>
      </c>
      <c r="D25" s="769" t="s">
        <v>240</v>
      </c>
      <c r="E25" s="906" t="s">
        <v>674</v>
      </c>
      <c r="F25" s="802" t="s">
        <v>217</v>
      </c>
      <c r="G25" s="802">
        <v>1</v>
      </c>
      <c r="H25" s="781">
        <v>13.610988320155906</v>
      </c>
      <c r="I25" s="907">
        <v>13.631911632183725</v>
      </c>
      <c r="J25" s="907">
        <v>13.648544356393076</v>
      </c>
      <c r="K25" s="907">
        <v>13.665011584039132</v>
      </c>
      <c r="L25" s="800">
        <v>13.675461427639863</v>
      </c>
      <c r="M25" s="800">
        <v>13.68193427242548</v>
      </c>
      <c r="N25" s="800">
        <v>13.685244993334644</v>
      </c>
      <c r="O25" s="800">
        <v>13.687122234988392</v>
      </c>
      <c r="P25" s="800">
        <v>13.687598945064847</v>
      </c>
      <c r="Q25" s="782">
        <v>13.684228698540798</v>
      </c>
      <c r="R25" s="782">
        <v>13.681183230110943</v>
      </c>
      <c r="S25" s="782">
        <v>13.674364822476157</v>
      </c>
      <c r="T25" s="782">
        <v>13.668950216389829</v>
      </c>
      <c r="U25" s="782"/>
      <c r="V25" s="782"/>
      <c r="W25" s="782"/>
      <c r="X25" s="782"/>
      <c r="Y25" s="782"/>
      <c r="Z25" s="782"/>
      <c r="AA25" s="782"/>
      <c r="AB25" s="782"/>
      <c r="AC25" s="782"/>
      <c r="AD25" s="782"/>
      <c r="AE25" s="782"/>
      <c r="AF25" s="782"/>
      <c r="AG25" s="782"/>
      <c r="AH25" s="782"/>
      <c r="AI25" s="782"/>
      <c r="AJ25" s="783"/>
    </row>
    <row r="26" spans="1:36" x14ac:dyDescent="0.2">
      <c r="A26" s="302"/>
      <c r="B26" s="955"/>
      <c r="C26" s="632" t="s">
        <v>686</v>
      </c>
      <c r="D26" s="769" t="s">
        <v>242</v>
      </c>
      <c r="E26" s="906" t="s">
        <v>674</v>
      </c>
      <c r="F26" s="802" t="s">
        <v>217</v>
      </c>
      <c r="G26" s="802">
        <v>1</v>
      </c>
      <c r="H26" s="781">
        <v>18.589682989538016</v>
      </c>
      <c r="I26" s="907">
        <v>18.632498390688749</v>
      </c>
      <c r="J26" s="907">
        <v>18.669510339449907</v>
      </c>
      <c r="K26" s="907">
        <v>18.706352433971656</v>
      </c>
      <c r="L26" s="800">
        <v>18.735007358190249</v>
      </c>
      <c r="M26" s="800">
        <v>18.758253686741522</v>
      </c>
      <c r="N26" s="800">
        <v>18.777197033419814</v>
      </c>
      <c r="O26" s="800">
        <v>18.794201134527235</v>
      </c>
      <c r="P26" s="800">
        <v>18.809306793133974</v>
      </c>
      <c r="Q26" s="782">
        <v>18.819145196955404</v>
      </c>
      <c r="R26" s="782">
        <v>18.829445746151396</v>
      </c>
      <c r="S26" s="782">
        <v>18.83456546461111</v>
      </c>
      <c r="T26" s="782">
        <v>18.841628116009037</v>
      </c>
      <c r="U26" s="782"/>
      <c r="V26" s="782"/>
      <c r="W26" s="782"/>
      <c r="X26" s="782"/>
      <c r="Y26" s="782"/>
      <c r="Z26" s="782"/>
      <c r="AA26" s="782"/>
      <c r="AB26" s="782"/>
      <c r="AC26" s="782"/>
      <c r="AD26" s="782"/>
      <c r="AE26" s="782"/>
      <c r="AF26" s="782"/>
      <c r="AG26" s="782"/>
      <c r="AH26" s="782"/>
      <c r="AI26" s="782"/>
      <c r="AJ26" s="783"/>
    </row>
    <row r="27" spans="1:36" x14ac:dyDescent="0.2">
      <c r="A27" s="302"/>
      <c r="B27" s="955"/>
      <c r="C27" s="632" t="s">
        <v>687</v>
      </c>
      <c r="D27" s="769" t="s">
        <v>244</v>
      </c>
      <c r="E27" s="906" t="s">
        <v>674</v>
      </c>
      <c r="F27" s="802" t="s">
        <v>217</v>
      </c>
      <c r="G27" s="802">
        <v>1</v>
      </c>
      <c r="H27" s="781">
        <v>1.4780463728879636</v>
      </c>
      <c r="I27" s="907">
        <v>1.5275192734402618</v>
      </c>
      <c r="J27" s="907">
        <v>1.5764244541301757</v>
      </c>
      <c r="K27" s="907">
        <v>1.6252081810076002</v>
      </c>
      <c r="L27" s="800">
        <v>1.6732585647424236</v>
      </c>
      <c r="M27" s="800">
        <v>1.7208050117996965</v>
      </c>
      <c r="N27" s="800">
        <v>1.7679433678634771</v>
      </c>
      <c r="O27" s="800">
        <v>1.8148582079167423</v>
      </c>
      <c r="P27" s="800">
        <v>1.8615573254036268</v>
      </c>
      <c r="Q27" s="782">
        <v>1.9078048165738462</v>
      </c>
      <c r="R27" s="782">
        <v>1.9540194390834627</v>
      </c>
      <c r="S27" s="782">
        <v>1.9998070156975971</v>
      </c>
      <c r="T27" s="782">
        <v>2.0456710733807086</v>
      </c>
      <c r="U27" s="782"/>
      <c r="V27" s="782"/>
      <c r="W27" s="782"/>
      <c r="X27" s="782"/>
      <c r="Y27" s="782"/>
      <c r="Z27" s="782"/>
      <c r="AA27" s="782"/>
      <c r="AB27" s="782"/>
      <c r="AC27" s="782"/>
      <c r="AD27" s="782"/>
      <c r="AE27" s="782"/>
      <c r="AF27" s="782"/>
      <c r="AG27" s="782"/>
      <c r="AH27" s="782"/>
      <c r="AI27" s="782"/>
      <c r="AJ27" s="783"/>
    </row>
    <row r="28" spans="1:36" x14ac:dyDescent="0.2">
      <c r="A28" s="302"/>
      <c r="B28" s="955"/>
      <c r="C28" s="632" t="s">
        <v>811</v>
      </c>
      <c r="D28" s="633" t="s">
        <v>810</v>
      </c>
      <c r="E28" s="906" t="s">
        <v>674</v>
      </c>
      <c r="F28" s="802" t="s">
        <v>217</v>
      </c>
      <c r="G28" s="802">
        <v>1</v>
      </c>
      <c r="H28" s="781">
        <v>0.29067345206422601</v>
      </c>
      <c r="I28" s="907">
        <v>-1.2420580584176832E-2</v>
      </c>
      <c r="J28" s="907">
        <v>-0.27057166775531982</v>
      </c>
      <c r="K28" s="907">
        <v>-0.52702813460695097</v>
      </c>
      <c r="L28" s="800">
        <v>-1.7203934847550499</v>
      </c>
      <c r="M28" s="800">
        <v>-1.872047803315894</v>
      </c>
      <c r="N28" s="800">
        <v>-1.990523499563011</v>
      </c>
      <c r="O28" s="800">
        <v>-2.0939491586350982</v>
      </c>
      <c r="P28" s="800">
        <v>-2.1826636863070235</v>
      </c>
      <c r="Q28" s="782">
        <v>-3.2309758339569612</v>
      </c>
      <c r="R28" s="782">
        <v>-3.2826727166562364</v>
      </c>
      <c r="S28" s="782">
        <v>-3.294722208438543</v>
      </c>
      <c r="T28" s="782">
        <v>-3.3214801631951616</v>
      </c>
      <c r="U28" s="782"/>
      <c r="V28" s="782"/>
      <c r="W28" s="782"/>
      <c r="X28" s="782"/>
      <c r="Y28" s="782"/>
      <c r="Z28" s="782"/>
      <c r="AA28" s="782"/>
      <c r="AB28" s="782"/>
      <c r="AC28" s="782"/>
      <c r="AD28" s="782"/>
      <c r="AE28" s="782"/>
      <c r="AF28" s="782"/>
      <c r="AG28" s="782"/>
      <c r="AH28" s="782"/>
      <c r="AI28" s="782"/>
      <c r="AJ28" s="783"/>
    </row>
    <row r="29" spans="1:36" x14ac:dyDescent="0.2">
      <c r="A29" s="302"/>
      <c r="B29" s="955"/>
      <c r="C29" s="775" t="s">
        <v>688</v>
      </c>
      <c r="D29" s="776" t="s">
        <v>246</v>
      </c>
      <c r="E29" s="777" t="s">
        <v>689</v>
      </c>
      <c r="F29" s="802" t="s">
        <v>217</v>
      </c>
      <c r="G29" s="802">
        <v>1</v>
      </c>
      <c r="H29" s="781">
        <f t="shared" ref="H29:AJ29" si="6">((H9+H10)*1000000)/((H56+H57)*1000)</f>
        <v>130.74189381429593</v>
      </c>
      <c r="I29" s="907">
        <f t="shared" si="6"/>
        <v>130.06265659038843</v>
      </c>
      <c r="J29" s="907">
        <f t="shared" si="6"/>
        <v>129.42617155177305</v>
      </c>
      <c r="K29" s="907">
        <f t="shared" si="6"/>
        <v>128.92352204380549</v>
      </c>
      <c r="L29" s="803">
        <f t="shared" si="6"/>
        <v>128.27888995412718</v>
      </c>
      <c r="M29" s="803">
        <f t="shared" si="6"/>
        <v>127.75045299038878</v>
      </c>
      <c r="N29" s="803">
        <f t="shared" si="6"/>
        <v>127.28584315479803</v>
      </c>
      <c r="O29" s="803">
        <f t="shared" si="6"/>
        <v>126.84483452385842</v>
      </c>
      <c r="P29" s="803">
        <f t="shared" si="6"/>
        <v>126.45246808925904</v>
      </c>
      <c r="Q29" s="803">
        <f t="shared" si="6"/>
        <v>126.09597471563701</v>
      </c>
      <c r="R29" s="803">
        <f t="shared" si="6"/>
        <v>125.78652443226903</v>
      </c>
      <c r="S29" s="803">
        <f t="shared" si="6"/>
        <v>123.6572215861343</v>
      </c>
      <c r="T29" s="803">
        <f t="shared" si="6"/>
        <v>119.68198123732076</v>
      </c>
      <c r="U29" s="803">
        <f t="shared" si="6"/>
        <v>116.16005360035035</v>
      </c>
      <c r="V29" s="803">
        <f t="shared" si="6"/>
        <v>115.97438149411501</v>
      </c>
      <c r="W29" s="803">
        <f t="shared" si="6"/>
        <v>115.87039446210089</v>
      </c>
      <c r="X29" s="803">
        <f t="shared" si="6"/>
        <v>115.76227198601313</v>
      </c>
      <c r="Y29" s="803">
        <f t="shared" si="6"/>
        <v>115.67194876122547</v>
      </c>
      <c r="Z29" s="803">
        <f t="shared" si="6"/>
        <v>115.58035427569678</v>
      </c>
      <c r="AA29" s="803">
        <f t="shared" si="6"/>
        <v>115.60291032646225</v>
      </c>
      <c r="AB29" s="803">
        <f t="shared" si="6"/>
        <v>115.63165655592414</v>
      </c>
      <c r="AC29" s="803">
        <f t="shared" si="6"/>
        <v>115.65528950614448</v>
      </c>
      <c r="AD29" s="803">
        <f t="shared" si="6"/>
        <v>115.70166805221508</v>
      </c>
      <c r="AE29" s="803">
        <f t="shared" si="6"/>
        <v>115.72105101437822</v>
      </c>
      <c r="AF29" s="803">
        <f t="shared" si="6"/>
        <v>115.74129033514897</v>
      </c>
      <c r="AG29" s="803">
        <f t="shared" si="6"/>
        <v>115.74212707413407</v>
      </c>
      <c r="AH29" s="803">
        <f t="shared" si="6"/>
        <v>115.76940942242105</v>
      </c>
      <c r="AI29" s="803">
        <f t="shared" si="6"/>
        <v>115.77866708476756</v>
      </c>
      <c r="AJ29" s="804">
        <f t="shared" si="6"/>
        <v>115.79998767963833</v>
      </c>
    </row>
    <row r="30" spans="1:36" x14ac:dyDescent="0.2">
      <c r="A30" s="302"/>
      <c r="B30" s="955"/>
      <c r="C30" s="775" t="s">
        <v>690</v>
      </c>
      <c r="D30" s="776" t="s">
        <v>249</v>
      </c>
      <c r="E30" s="832" t="s">
        <v>654</v>
      </c>
      <c r="F30" s="778" t="s">
        <v>72</v>
      </c>
      <c r="G30" s="778">
        <v>1</v>
      </c>
      <c r="H30" s="781">
        <f>'3. BL Demand'!H30+'6. Preferred (Scenario Yr)'!H57</f>
        <v>8.2119759741296441E-2</v>
      </c>
      <c r="I30" s="907">
        <f>'3. BL Demand'!I30+'6. Preferred (Scenario Yr)'!I57</f>
        <v>8.2119759741296441E-2</v>
      </c>
      <c r="J30" s="907">
        <f>'3. BL Demand'!J30+'6. Preferred (Scenario Yr)'!J57</f>
        <v>8.2119759741296441E-2</v>
      </c>
      <c r="K30" s="907">
        <f>'3. BL Demand'!K30+'6. Preferred (Scenario Yr)'!K57</f>
        <v>8.2119759741296441E-2</v>
      </c>
      <c r="L30" s="803">
        <f>'3. BL Demand'!L30+'6. Preferred (Scenario Yr)'!L57</f>
        <v>8.2119759741296441E-2</v>
      </c>
      <c r="M30" s="803">
        <f>'3. BL Demand'!M30+'6. Preferred (Scenario Yr)'!M57</f>
        <v>8.2119759741296441E-2</v>
      </c>
      <c r="N30" s="803">
        <f>'3. BL Demand'!N30+'6. Preferred (Scenario Yr)'!N57</f>
        <v>8.2119759741296441E-2</v>
      </c>
      <c r="O30" s="803">
        <f>'3. BL Demand'!O30+'6. Preferred (Scenario Yr)'!O57</f>
        <v>8.2119759741296441E-2</v>
      </c>
      <c r="P30" s="803">
        <f>'3. BL Demand'!P30+'6. Preferred (Scenario Yr)'!P57</f>
        <v>8.2119759741296441E-2</v>
      </c>
      <c r="Q30" s="803">
        <f>'3. BL Demand'!Q30+'6. Preferred (Scenario Yr)'!Q57</f>
        <v>8.2119759741296441E-2</v>
      </c>
      <c r="R30" s="803">
        <f>'3. BL Demand'!R30+'6. Preferred (Scenario Yr)'!R57</f>
        <v>8.2119759741296441E-2</v>
      </c>
      <c r="S30" s="803">
        <f>'3. BL Demand'!S30+'6. Preferred (Scenario Yr)'!S57</f>
        <v>8.2119759741296441E-2</v>
      </c>
      <c r="T30" s="803">
        <f>'3. BL Demand'!T30+'6. Preferred (Scenario Yr)'!T57</f>
        <v>8.2119759741296441E-2</v>
      </c>
      <c r="U30" s="803">
        <f>'3. BL Demand'!U30+'6. Preferred (Scenario Yr)'!U57</f>
        <v>8.2119759741296441E-2</v>
      </c>
      <c r="V30" s="803">
        <f>'3. BL Demand'!V30+'6. Preferred (Scenario Yr)'!V57</f>
        <v>8.2119759741296441E-2</v>
      </c>
      <c r="W30" s="803">
        <f>'3. BL Demand'!W30+'6. Preferred (Scenario Yr)'!W57</f>
        <v>8.2119759741296441E-2</v>
      </c>
      <c r="X30" s="803">
        <f>'3. BL Demand'!X30+'6. Preferred (Scenario Yr)'!X57</f>
        <v>8.2119759741296441E-2</v>
      </c>
      <c r="Y30" s="803">
        <f>'3. BL Demand'!Y30+'6. Preferred (Scenario Yr)'!Y57</f>
        <v>8.2119759741296441E-2</v>
      </c>
      <c r="Z30" s="803">
        <f>'3. BL Demand'!Z30+'6. Preferred (Scenario Yr)'!Z57</f>
        <v>8.2119759741296441E-2</v>
      </c>
      <c r="AA30" s="803">
        <f>'3. BL Demand'!AA30+'6. Preferred (Scenario Yr)'!AA57</f>
        <v>8.2119759741296441E-2</v>
      </c>
      <c r="AB30" s="803">
        <f>'3. BL Demand'!AB30+'6. Preferred (Scenario Yr)'!AB57</f>
        <v>8.2119759741296441E-2</v>
      </c>
      <c r="AC30" s="803">
        <f>'3. BL Demand'!AC30+'6. Preferred (Scenario Yr)'!AC57</f>
        <v>8.2119759741296441E-2</v>
      </c>
      <c r="AD30" s="803">
        <f>'3. BL Demand'!AD30+'6. Preferred (Scenario Yr)'!AD57</f>
        <v>8.2119759741296441E-2</v>
      </c>
      <c r="AE30" s="803">
        <f>'3. BL Demand'!AE30+'6. Preferred (Scenario Yr)'!AE57</f>
        <v>8.2119759741296441E-2</v>
      </c>
      <c r="AF30" s="803">
        <f>'3. BL Demand'!AF30+'6. Preferred (Scenario Yr)'!AF57</f>
        <v>8.2119759741296441E-2</v>
      </c>
      <c r="AG30" s="803">
        <f>'3. BL Demand'!AG30+'6. Preferred (Scenario Yr)'!AG57</f>
        <v>8.2119759741296441E-2</v>
      </c>
      <c r="AH30" s="803">
        <f>'3. BL Demand'!AH30+'6. Preferred (Scenario Yr)'!AH57</f>
        <v>8.2119759741296441E-2</v>
      </c>
      <c r="AI30" s="803">
        <f>'3. BL Demand'!AI30+'6. Preferred (Scenario Yr)'!AI57</f>
        <v>8.2119759741296441E-2</v>
      </c>
      <c r="AJ30" s="804">
        <f>'3. BL Demand'!AJ30+'6. Preferred (Scenario Yr)'!AJ57</f>
        <v>8.2119759741296441E-2</v>
      </c>
    </row>
    <row r="31" spans="1:36" ht="15.75" thickBot="1" x14ac:dyDescent="0.25">
      <c r="A31" s="302"/>
      <c r="B31" s="956"/>
      <c r="C31" s="815" t="s">
        <v>691</v>
      </c>
      <c r="D31" s="816" t="s">
        <v>251</v>
      </c>
      <c r="E31" s="908" t="s">
        <v>654</v>
      </c>
      <c r="F31" s="818" t="s">
        <v>72</v>
      </c>
      <c r="G31" s="818">
        <v>1</v>
      </c>
      <c r="H31" s="788">
        <f>'3. BL Demand'!H31+'6. Preferred (Scenario Yr)'!H34</f>
        <v>3.4377557549001292E-2</v>
      </c>
      <c r="I31" s="909">
        <f>'3. BL Demand'!I31+'6. Preferred (Scenario Yr)'!I34</f>
        <v>3.4377557549001292E-2</v>
      </c>
      <c r="J31" s="909">
        <f>'3. BL Demand'!J31+'6. Preferred (Scenario Yr)'!J34</f>
        <v>3.4377557549001292E-2</v>
      </c>
      <c r="K31" s="909">
        <f>'3. BL Demand'!K31+'6. Preferred (Scenario Yr)'!K34</f>
        <v>3.4377557549001292E-2</v>
      </c>
      <c r="L31" s="910">
        <f>'3. BL Demand'!L31+'6. Preferred (Scenario Yr)'!L34</f>
        <v>3.4377557549001292E-2</v>
      </c>
      <c r="M31" s="910">
        <f>'3. BL Demand'!M31+'6. Preferred (Scenario Yr)'!M34</f>
        <v>3.4377557549001292E-2</v>
      </c>
      <c r="N31" s="910">
        <f>'3. BL Demand'!N31+'6. Preferred (Scenario Yr)'!N34</f>
        <v>3.4377557549001292E-2</v>
      </c>
      <c r="O31" s="910">
        <f>'3. BL Demand'!O31+'6. Preferred (Scenario Yr)'!O34</f>
        <v>3.4377557549001292E-2</v>
      </c>
      <c r="P31" s="910">
        <f>'3. BL Demand'!P31+'6. Preferred (Scenario Yr)'!P34</f>
        <v>3.4377557549001292E-2</v>
      </c>
      <c r="Q31" s="910">
        <f>'3. BL Demand'!Q31+'6. Preferred (Scenario Yr)'!Q34</f>
        <v>3.4377557549001292E-2</v>
      </c>
      <c r="R31" s="910">
        <f>'3. BL Demand'!R31+'6. Preferred (Scenario Yr)'!R34</f>
        <v>3.4377557549001292E-2</v>
      </c>
      <c r="S31" s="910">
        <f>'3. BL Demand'!S31+'6. Preferred (Scenario Yr)'!S34</f>
        <v>3.4377557549001292E-2</v>
      </c>
      <c r="T31" s="910">
        <f>'3. BL Demand'!T31+'6. Preferred (Scenario Yr)'!T34</f>
        <v>3.4377557549001292E-2</v>
      </c>
      <c r="U31" s="910">
        <f>'3. BL Demand'!U31+'6. Preferred (Scenario Yr)'!U34</f>
        <v>3.4377557549001292E-2</v>
      </c>
      <c r="V31" s="910">
        <f>'3. BL Demand'!V31+'6. Preferred (Scenario Yr)'!V34</f>
        <v>3.4377557549001292E-2</v>
      </c>
      <c r="W31" s="910">
        <f>'3. BL Demand'!W31+'6. Preferred (Scenario Yr)'!W34</f>
        <v>3.4377557549001292E-2</v>
      </c>
      <c r="X31" s="910">
        <f>'3. BL Demand'!X31+'6. Preferred (Scenario Yr)'!X34</f>
        <v>3.4377557549001292E-2</v>
      </c>
      <c r="Y31" s="910">
        <f>'3. BL Demand'!Y31+'6. Preferred (Scenario Yr)'!Y34</f>
        <v>3.4377557549001292E-2</v>
      </c>
      <c r="Z31" s="910">
        <f>'3. BL Demand'!Z31+'6. Preferred (Scenario Yr)'!Z34</f>
        <v>3.4377557549001292E-2</v>
      </c>
      <c r="AA31" s="910">
        <f>'3. BL Demand'!AA31+'6. Preferred (Scenario Yr)'!AA34</f>
        <v>3.4377557549001292E-2</v>
      </c>
      <c r="AB31" s="910">
        <f>'3. BL Demand'!AB31+'6. Preferred (Scenario Yr)'!AB34</f>
        <v>3.4377557549001292E-2</v>
      </c>
      <c r="AC31" s="910">
        <f>'3. BL Demand'!AC31+'6. Preferred (Scenario Yr)'!AC34</f>
        <v>3.4377557549001292E-2</v>
      </c>
      <c r="AD31" s="910">
        <f>'3. BL Demand'!AD31+'6. Preferred (Scenario Yr)'!AD34</f>
        <v>3.4377557549001292E-2</v>
      </c>
      <c r="AE31" s="910">
        <f>'3. BL Demand'!AE31+'6. Preferred (Scenario Yr)'!AE34</f>
        <v>3.4377557549001292E-2</v>
      </c>
      <c r="AF31" s="910">
        <f>'3. BL Demand'!AF31+'6. Preferred (Scenario Yr)'!AF34</f>
        <v>3.4377557549001292E-2</v>
      </c>
      <c r="AG31" s="910">
        <f>'3. BL Demand'!AG31+'6. Preferred (Scenario Yr)'!AG34</f>
        <v>3.4377557549001292E-2</v>
      </c>
      <c r="AH31" s="910">
        <f>'3. BL Demand'!AH31+'6. Preferred (Scenario Yr)'!AH34</f>
        <v>3.4377557549001292E-2</v>
      </c>
      <c r="AI31" s="910">
        <f>'3. BL Demand'!AI31+'6. Preferred (Scenario Yr)'!AI34</f>
        <v>3.4377557549001292E-2</v>
      </c>
      <c r="AJ31" s="911">
        <f>'3. BL Demand'!AJ31+'6. Preferred (Scenario Yr)'!AJ34</f>
        <v>3.4377557549001292E-2</v>
      </c>
    </row>
    <row r="32" spans="1:36" ht="15" customHeight="1" x14ac:dyDescent="0.2">
      <c r="A32" s="302"/>
      <c r="B32" s="957" t="s">
        <v>252</v>
      </c>
      <c r="C32" s="792" t="s">
        <v>692</v>
      </c>
      <c r="D32" s="793" t="s">
        <v>254</v>
      </c>
      <c r="E32" s="882" t="s">
        <v>654</v>
      </c>
      <c r="F32" s="871" t="s">
        <v>72</v>
      </c>
      <c r="G32" s="871">
        <v>2</v>
      </c>
      <c r="H32" s="766">
        <f>'3. BL Demand'!H32+'6. Preferred (Scenario Yr)'!H60</f>
        <v>1.7932003230426964E-2</v>
      </c>
      <c r="I32" s="376">
        <f>'3. BL Demand'!I32+'6. Preferred (Scenario Yr)'!I60</f>
        <v>1.7932003230426964E-2</v>
      </c>
      <c r="J32" s="376">
        <f>'3. BL Demand'!J32+'6. Preferred (Scenario Yr)'!J60</f>
        <v>1.7932003230426964E-2</v>
      </c>
      <c r="K32" s="376">
        <f>'3. BL Demand'!K32+'6. Preferred (Scenario Yr)'!K60</f>
        <v>1.7932003230426964E-2</v>
      </c>
      <c r="L32" s="872">
        <f>'3. BL Demand'!L32+'6. Preferred (Scenario Yr)'!L60</f>
        <v>1.7932003230426964E-2</v>
      </c>
      <c r="M32" s="872">
        <f>'3. BL Demand'!M32+'6. Preferred (Scenario Yr)'!M60</f>
        <v>1.7932003230426964E-2</v>
      </c>
      <c r="N32" s="872">
        <f>'3. BL Demand'!N32+'6. Preferred (Scenario Yr)'!N60</f>
        <v>1.7932003230426964E-2</v>
      </c>
      <c r="O32" s="872">
        <f>'3. BL Demand'!O32+'6. Preferred (Scenario Yr)'!O60</f>
        <v>1.7932003230426964E-2</v>
      </c>
      <c r="P32" s="872">
        <f>'3. BL Demand'!P32+'6. Preferred (Scenario Yr)'!P60</f>
        <v>1.7932003230426964E-2</v>
      </c>
      <c r="Q32" s="872">
        <f>'3. BL Demand'!Q32+'6. Preferred (Scenario Yr)'!Q60</f>
        <v>1.7932003230426964E-2</v>
      </c>
      <c r="R32" s="872">
        <f>'3. BL Demand'!R32+'6. Preferred (Scenario Yr)'!R60</f>
        <v>1.7932003230426964E-2</v>
      </c>
      <c r="S32" s="872">
        <f>'3. BL Demand'!S32+'6. Preferred (Scenario Yr)'!S60</f>
        <v>1.7932003230426964E-2</v>
      </c>
      <c r="T32" s="872">
        <f>'3. BL Demand'!T32+'6. Preferred (Scenario Yr)'!T60</f>
        <v>1.7932003230426964E-2</v>
      </c>
      <c r="U32" s="872">
        <f>'3. BL Demand'!U32+'6. Preferred (Scenario Yr)'!U60</f>
        <v>1.7932003230426964E-2</v>
      </c>
      <c r="V32" s="872">
        <f>'3. BL Demand'!V32+'6. Preferred (Scenario Yr)'!V60</f>
        <v>1.7932003230426964E-2</v>
      </c>
      <c r="W32" s="872">
        <f>'3. BL Demand'!W32+'6. Preferred (Scenario Yr)'!W60</f>
        <v>1.7932003230426964E-2</v>
      </c>
      <c r="X32" s="872">
        <f>'3. BL Demand'!X32+'6. Preferred (Scenario Yr)'!X60</f>
        <v>1.7932003230426964E-2</v>
      </c>
      <c r="Y32" s="872">
        <f>'3. BL Demand'!Y32+'6. Preferred (Scenario Yr)'!Y60</f>
        <v>1.7932003230426964E-2</v>
      </c>
      <c r="Z32" s="872">
        <f>'3. BL Demand'!Z32+'6. Preferred (Scenario Yr)'!Z60</f>
        <v>1.7932003230426964E-2</v>
      </c>
      <c r="AA32" s="872">
        <f>'3. BL Demand'!AA32+'6. Preferred (Scenario Yr)'!AA60</f>
        <v>1.7932003230426964E-2</v>
      </c>
      <c r="AB32" s="872">
        <f>'3. BL Demand'!AB32+'6. Preferred (Scenario Yr)'!AB60</f>
        <v>1.7932003230426964E-2</v>
      </c>
      <c r="AC32" s="872">
        <f>'3. BL Demand'!AC32+'6. Preferred (Scenario Yr)'!AC60</f>
        <v>1.7932003230426964E-2</v>
      </c>
      <c r="AD32" s="872">
        <f>'3. BL Demand'!AD32+'6. Preferred (Scenario Yr)'!AD60</f>
        <v>1.7932003230426964E-2</v>
      </c>
      <c r="AE32" s="872">
        <f>'3. BL Demand'!AE32+'6. Preferred (Scenario Yr)'!AE60</f>
        <v>1.7932003230426964E-2</v>
      </c>
      <c r="AF32" s="872">
        <f>'3. BL Demand'!AF32+'6. Preferred (Scenario Yr)'!AF60</f>
        <v>1.7932003230426964E-2</v>
      </c>
      <c r="AG32" s="872">
        <f>'3. BL Demand'!AG32+'6. Preferred (Scenario Yr)'!AG60</f>
        <v>1.7932003230426964E-2</v>
      </c>
      <c r="AH32" s="872">
        <f>'3. BL Demand'!AH32+'6. Preferred (Scenario Yr)'!AH60</f>
        <v>1.7932003230426964E-2</v>
      </c>
      <c r="AI32" s="872">
        <f>'3. BL Demand'!AI32+'6. Preferred (Scenario Yr)'!AI60</f>
        <v>1.7932003230426964E-2</v>
      </c>
      <c r="AJ32" s="873">
        <f>'3. BL Demand'!AJ32+'6. Preferred (Scenario Yr)'!AJ60</f>
        <v>1.7932003230426964E-2</v>
      </c>
    </row>
    <row r="33" spans="1:36" x14ac:dyDescent="0.2">
      <c r="A33" s="302"/>
      <c r="B33" s="958"/>
      <c r="C33" s="775" t="s">
        <v>693</v>
      </c>
      <c r="D33" s="776" t="s">
        <v>256</v>
      </c>
      <c r="E33" s="832" t="s">
        <v>654</v>
      </c>
      <c r="F33" s="778" t="s">
        <v>72</v>
      </c>
      <c r="G33" s="778">
        <v>2</v>
      </c>
      <c r="H33" s="772">
        <f>'3. BL Demand'!H33+'6. Preferred (Scenario Yr)'!H63</f>
        <v>7.1339128292318235E-4</v>
      </c>
      <c r="I33" s="375">
        <f>'3. BL Demand'!I33+'6. Preferred (Scenario Yr)'!I63</f>
        <v>7.1339128292318235E-4</v>
      </c>
      <c r="J33" s="375">
        <f>'3. BL Demand'!J33+'6. Preferred (Scenario Yr)'!J63</f>
        <v>7.1339128292318235E-4</v>
      </c>
      <c r="K33" s="375">
        <f>'3. BL Demand'!K33+'6. Preferred (Scenario Yr)'!K63</f>
        <v>7.1339128292318235E-4</v>
      </c>
      <c r="L33" s="615">
        <f>'3. BL Demand'!L33+'6. Preferred (Scenario Yr)'!L63</f>
        <v>7.1339128292318235E-4</v>
      </c>
      <c r="M33" s="615">
        <f>'3. BL Demand'!M33+'6. Preferred (Scenario Yr)'!M63</f>
        <v>7.1339128292318235E-4</v>
      </c>
      <c r="N33" s="615">
        <f>'3. BL Demand'!N33+'6. Preferred (Scenario Yr)'!N63</f>
        <v>7.1339128292318235E-4</v>
      </c>
      <c r="O33" s="615">
        <f>'3. BL Demand'!O33+'6. Preferred (Scenario Yr)'!O63</f>
        <v>7.1339128292318235E-4</v>
      </c>
      <c r="P33" s="615">
        <f>'3. BL Demand'!P33+'6. Preferred (Scenario Yr)'!P63</f>
        <v>7.1339128292318235E-4</v>
      </c>
      <c r="Q33" s="615">
        <f>'3. BL Demand'!Q33+'6. Preferred (Scenario Yr)'!Q63</f>
        <v>7.1339128292318235E-4</v>
      </c>
      <c r="R33" s="615">
        <f>'3. BL Demand'!R33+'6. Preferred (Scenario Yr)'!R63</f>
        <v>7.1339128292318235E-4</v>
      </c>
      <c r="S33" s="615">
        <f>'3. BL Demand'!S33+'6. Preferred (Scenario Yr)'!S63</f>
        <v>7.1339128292318235E-4</v>
      </c>
      <c r="T33" s="615">
        <f>'3. BL Demand'!T33+'6. Preferred (Scenario Yr)'!T63</f>
        <v>7.1339128292318235E-4</v>
      </c>
      <c r="U33" s="615">
        <f>'3. BL Demand'!U33+'6. Preferred (Scenario Yr)'!U63</f>
        <v>7.1339128292318235E-4</v>
      </c>
      <c r="V33" s="615">
        <f>'3. BL Demand'!V33+'6. Preferred (Scenario Yr)'!V63</f>
        <v>7.1339128292318235E-4</v>
      </c>
      <c r="W33" s="615">
        <f>'3. BL Demand'!W33+'6. Preferred (Scenario Yr)'!W63</f>
        <v>7.1339128292318235E-4</v>
      </c>
      <c r="X33" s="615">
        <f>'3. BL Demand'!X33+'6. Preferred (Scenario Yr)'!X63</f>
        <v>7.1339128292318235E-4</v>
      </c>
      <c r="Y33" s="615">
        <f>'3. BL Demand'!Y33+'6. Preferred (Scenario Yr)'!Y63</f>
        <v>7.1339128292318235E-4</v>
      </c>
      <c r="Z33" s="615">
        <f>'3. BL Demand'!Z33+'6. Preferred (Scenario Yr)'!Z63</f>
        <v>7.1339128292318235E-4</v>
      </c>
      <c r="AA33" s="615">
        <f>'3. BL Demand'!AA33+'6. Preferred (Scenario Yr)'!AA63</f>
        <v>7.1339128292318235E-4</v>
      </c>
      <c r="AB33" s="615">
        <f>'3. BL Demand'!AB33+'6. Preferred (Scenario Yr)'!AB63</f>
        <v>7.1339128292318235E-4</v>
      </c>
      <c r="AC33" s="615">
        <f>'3. BL Demand'!AC33+'6. Preferred (Scenario Yr)'!AC63</f>
        <v>7.1339128292318235E-4</v>
      </c>
      <c r="AD33" s="615">
        <f>'3. BL Demand'!AD33+'6. Preferred (Scenario Yr)'!AD63</f>
        <v>7.1339128292318235E-4</v>
      </c>
      <c r="AE33" s="615">
        <f>'3. BL Demand'!AE33+'6. Preferred (Scenario Yr)'!AE63</f>
        <v>7.1339128292318235E-4</v>
      </c>
      <c r="AF33" s="615">
        <f>'3. BL Demand'!AF33+'6. Preferred (Scenario Yr)'!AF63</f>
        <v>7.1339128292318235E-4</v>
      </c>
      <c r="AG33" s="615">
        <f>'3. BL Demand'!AG33+'6. Preferred (Scenario Yr)'!AG63</f>
        <v>7.1339128292318235E-4</v>
      </c>
      <c r="AH33" s="615">
        <f>'3. BL Demand'!AH33+'6. Preferred (Scenario Yr)'!AH63</f>
        <v>7.1339128292318235E-4</v>
      </c>
      <c r="AI33" s="615">
        <f>'3. BL Demand'!AI33+'6. Preferred (Scenario Yr)'!AI63</f>
        <v>7.1339128292318235E-4</v>
      </c>
      <c r="AJ33" s="779">
        <f>'3. BL Demand'!AJ33+'6. Preferred (Scenario Yr)'!AJ63</f>
        <v>7.1339128292318235E-4</v>
      </c>
    </row>
    <row r="34" spans="1:36" x14ac:dyDescent="0.2">
      <c r="A34" s="302"/>
      <c r="B34" s="958"/>
      <c r="C34" s="775" t="s">
        <v>694</v>
      </c>
      <c r="D34" s="776" t="s">
        <v>258</v>
      </c>
      <c r="E34" s="832" t="s">
        <v>654</v>
      </c>
      <c r="F34" s="778" t="s">
        <v>72</v>
      </c>
      <c r="G34" s="778">
        <v>2</v>
      </c>
      <c r="H34" s="772">
        <f>'3. BL Demand'!H34+'6. Preferred (Scenario Yr)'!H66</f>
        <v>6.9308527402028544E-2</v>
      </c>
      <c r="I34" s="375">
        <f>'3. BL Demand'!I34+'6. Preferred (Scenario Yr)'!I66</f>
        <v>7.0549080924317067E-2</v>
      </c>
      <c r="J34" s="375">
        <f>'3. BL Demand'!J34+'6. Preferred (Scenario Yr)'!J66</f>
        <v>7.1788929861032233E-2</v>
      </c>
      <c r="K34" s="375">
        <f>'3. BL Demand'!K34+'6. Preferred (Scenario Yr)'!K66</f>
        <v>7.3028073882235561E-2</v>
      </c>
      <c r="L34" s="615">
        <f>'3. BL Demand'!L34+'6. Preferred (Scenario Yr)'!L66</f>
        <v>7.4215896989752783E-2</v>
      </c>
      <c r="M34" s="615">
        <f>'3. BL Demand'!M34+'6. Preferred (Scenario Yr)'!M66</f>
        <v>7.5380425558731409E-2</v>
      </c>
      <c r="N34" s="615">
        <f>'3. BL Demand'!N34+'6. Preferred (Scenario Yr)'!N66</f>
        <v>7.6522136370777524E-2</v>
      </c>
      <c r="O34" s="615">
        <f>'3. BL Demand'!O34+'6. Preferred (Scenario Yr)'!O66</f>
        <v>7.764214674942832E-2</v>
      </c>
      <c r="P34" s="615">
        <f>'3. BL Demand'!P34+'6. Preferred (Scenario Yr)'!P66</f>
        <v>7.874017986078545E-2</v>
      </c>
      <c r="Q34" s="615">
        <f>'3. BL Demand'!Q34+'6. Preferred (Scenario Yr)'!Q66</f>
        <v>7.9817350931055089E-2</v>
      </c>
      <c r="R34" s="615">
        <f>'3. BL Demand'!R34+'6. Preferred (Scenario Yr)'!R66</f>
        <v>8.087402018444699E-2</v>
      </c>
      <c r="S34" s="615">
        <f>'3. BL Demand'!S34+'6. Preferred (Scenario Yr)'!S66</f>
        <v>9.2247670662226264E-2</v>
      </c>
      <c r="T34" s="615">
        <f>'3. BL Demand'!T34+'6. Preferred (Scenario Yr)'!T66</f>
        <v>0.11494805844095127</v>
      </c>
      <c r="U34" s="615">
        <f>'3. BL Demand'!U34+'6. Preferred (Scenario Yr)'!U66</f>
        <v>0.13941145107460551</v>
      </c>
      <c r="V34" s="615">
        <f>'3. BL Demand'!V34+'6. Preferred (Scenario Yr)'!V66</f>
        <v>0.1407822132408009</v>
      </c>
      <c r="W34" s="615">
        <f>'3. BL Demand'!W34+'6. Preferred (Scenario Yr)'!W66</f>
        <v>0.14071896688369129</v>
      </c>
      <c r="X34" s="615">
        <f>'3. BL Demand'!X34+'6. Preferred (Scenario Yr)'!X66</f>
        <v>0.14065546798279926</v>
      </c>
      <c r="Y34" s="615">
        <f>'3. BL Demand'!Y34+'6. Preferred (Scenario Yr)'!Y66</f>
        <v>0.14059167963888961</v>
      </c>
      <c r="Z34" s="615">
        <f>'3. BL Demand'!Z34+'6. Preferred (Scenario Yr)'!Z66</f>
        <v>0.14052760683436843</v>
      </c>
      <c r="AA34" s="615">
        <f>'3. BL Demand'!AA34+'6. Preferred (Scenario Yr)'!AA66</f>
        <v>0.14046397214498416</v>
      </c>
      <c r="AB34" s="615">
        <f>'3. BL Demand'!AB34+'6. Preferred (Scenario Yr)'!AB66</f>
        <v>0.140399385029506</v>
      </c>
      <c r="AC34" s="615">
        <f>'3. BL Demand'!AC34+'6. Preferred (Scenario Yr)'!AC66</f>
        <v>0.14033452674645575</v>
      </c>
      <c r="AD34" s="615">
        <f>'3. BL Demand'!AD34+'6. Preferred (Scenario Yr)'!AD66</f>
        <v>0.14027011987279209</v>
      </c>
      <c r="AE34" s="615">
        <f>'3. BL Demand'!AE34+'6. Preferred (Scenario Yr)'!AE66</f>
        <v>0.14020477386740512</v>
      </c>
      <c r="AF34" s="615">
        <f>'3. BL Demand'!AF34+'6. Preferred (Scenario Yr)'!AF66</f>
        <v>0.14013988757405876</v>
      </c>
      <c r="AG34" s="615">
        <f>'3. BL Demand'!AG34+'6. Preferred (Scenario Yr)'!AG66</f>
        <v>0.14012573582026361</v>
      </c>
      <c r="AH34" s="615">
        <f>'3. BL Demand'!AH34+'6. Preferred (Scenario Yr)'!AH66</f>
        <v>0.14011137526026135</v>
      </c>
      <c r="AI34" s="615">
        <f>'3. BL Demand'!AI34+'6. Preferred (Scenario Yr)'!AI66</f>
        <v>0.14009748603520072</v>
      </c>
      <c r="AJ34" s="779">
        <f>'3. BL Demand'!AJ34+'6. Preferred (Scenario Yr)'!AJ66</f>
        <v>0.14008339575263612</v>
      </c>
    </row>
    <row r="35" spans="1:36" x14ac:dyDescent="0.2">
      <c r="A35" s="302"/>
      <c r="B35" s="958"/>
      <c r="C35" s="775" t="s">
        <v>695</v>
      </c>
      <c r="D35" s="776" t="s">
        <v>260</v>
      </c>
      <c r="E35" s="832" t="s">
        <v>654</v>
      </c>
      <c r="F35" s="778" t="s">
        <v>72</v>
      </c>
      <c r="G35" s="778">
        <v>2</v>
      </c>
      <c r="H35" s="772">
        <f>'3. BL Demand'!H35+'6. Preferred (Scenario Yr)'!H69</f>
        <v>7.8220942243825906E-2</v>
      </c>
      <c r="I35" s="375">
        <f>'3. BL Demand'!I35+'6. Preferred (Scenario Yr)'!I69</f>
        <v>7.6885608338685421E-2</v>
      </c>
      <c r="J35" s="375">
        <f>'3. BL Demand'!J35+'6. Preferred (Scenario Yr)'!J69</f>
        <v>7.5550955460784497E-2</v>
      </c>
      <c r="K35" s="375">
        <f>'3. BL Demand'!K35+'6. Preferred (Scenario Yr)'!K69</f>
        <v>7.4217678700829501E-2</v>
      </c>
      <c r="L35" s="615">
        <f>'3. BL Demand'!L35+'6. Preferred (Scenario Yr)'!L69</f>
        <v>7.2937047601640145E-2</v>
      </c>
      <c r="M35" s="615">
        <f>'3. BL Demand'!M35+'6. Preferred (Scenario Yr)'!M69</f>
        <v>7.1679964785837033E-2</v>
      </c>
      <c r="N35" s="615">
        <f>'3. BL Demand'!N35+'6. Preferred (Scenario Yr)'!N69</f>
        <v>7.0445947619076993E-2</v>
      </c>
      <c r="O35" s="615">
        <f>'3. BL Demand'!O35+'6. Preferred (Scenario Yr)'!O69</f>
        <v>6.9234592026305566E-2</v>
      </c>
      <c r="P35" s="615">
        <f>'3. BL Demand'!P35+'6. Preferred (Scenario Yr)'!P69</f>
        <v>6.8044756518782085E-2</v>
      </c>
      <c r="Q35" s="615">
        <f>'3. BL Demand'!Q35+'6. Preferred (Scenario Yr)'!Q69</f>
        <v>6.6876733901246696E-2</v>
      </c>
      <c r="R35" s="615">
        <f>'3. BL Demand'!R35+'6. Preferred (Scenario Yr)'!R69</f>
        <v>6.5730159527553969E-2</v>
      </c>
      <c r="S35" s="615">
        <f>'3. BL Demand'!S35+'6. Preferred (Scenario Yr)'!S69</f>
        <v>5.3186262224406831E-2</v>
      </c>
      <c r="T35" s="615">
        <f>'3. BL Demand'!T35+'6. Preferred (Scenario Yr)'!T69</f>
        <v>2.813306975701492E-2</v>
      </c>
      <c r="U35" s="615">
        <f>'3. BL Demand'!U35+'6. Preferred (Scenario Yr)'!U69</f>
        <v>1.6112286992192096E-3</v>
      </c>
      <c r="V35" s="615">
        <f>'3. BL Demand'!V35+'6. Preferred (Scenario Yr)'!V69</f>
        <v>1.5836869093314165E-3</v>
      </c>
      <c r="W35" s="615">
        <f>'3. BL Demand'!W35+'6. Preferred (Scenario Yr)'!W69</f>
        <v>1.5566848867708677E-3</v>
      </c>
      <c r="X35" s="615">
        <f>'3. BL Demand'!X35+'6. Preferred (Scenario Yr)'!X69</f>
        <v>1.5301591239211126E-3</v>
      </c>
      <c r="Y35" s="615">
        <f>'3. BL Demand'!Y35+'6. Preferred (Scenario Yr)'!Y69</f>
        <v>1.5041192052819771E-3</v>
      </c>
      <c r="Z35" s="615">
        <f>'3. BL Demand'!Z35+'6. Preferred (Scenario Yr)'!Z69</f>
        <v>1.4785557347825537E-3</v>
      </c>
      <c r="AA35" s="615">
        <f>'3. BL Demand'!AA35+'6. Preferred (Scenario Yr)'!AA69</f>
        <v>1.4534603634073703E-3</v>
      </c>
      <c r="AB35" s="615">
        <f>'3. BL Demand'!AB35+'6. Preferred (Scenario Yr)'!AB69</f>
        <v>1.4288068043387184E-3</v>
      </c>
      <c r="AC35" s="615">
        <f>'3. BL Demand'!AC35+'6. Preferred (Scenario Yr)'!AC69</f>
        <v>1.4046046247303823E-3</v>
      </c>
      <c r="AD35" s="615">
        <f>'3. BL Demand'!AD35+'6. Preferred (Scenario Yr)'!AD69</f>
        <v>1.3808454732845143E-3</v>
      </c>
      <c r="AE35" s="615">
        <f>'3. BL Demand'!AE35+'6. Preferred (Scenario Yr)'!AE69</f>
        <v>1.3575030629554008E-3</v>
      </c>
      <c r="AF35" s="615">
        <f>'3. BL Demand'!AF35+'6. Preferred (Scenario Yr)'!AF69</f>
        <v>1.334588023228056E-3</v>
      </c>
      <c r="AG35" s="615">
        <f>'3. BL Demand'!AG35+'6. Preferred (Scenario Yr)'!AG69</f>
        <v>1.3120920028416999E-3</v>
      </c>
      <c r="AH35" s="615">
        <f>'3. BL Demand'!AH35+'6. Preferred (Scenario Yr)'!AH69</f>
        <v>1.2899897596564749E-3</v>
      </c>
      <c r="AI35" s="615">
        <f>'3. BL Demand'!AI35+'6. Preferred (Scenario Yr)'!AI69</f>
        <v>1.268292968024276E-3</v>
      </c>
      <c r="AJ35" s="779">
        <f>'3. BL Demand'!AJ35+'6. Preferred (Scenario Yr)'!AJ69</f>
        <v>1.2469753407008746E-3</v>
      </c>
    </row>
    <row r="36" spans="1:36" x14ac:dyDescent="0.2">
      <c r="A36" s="302"/>
      <c r="B36" s="958"/>
      <c r="C36" s="775" t="s">
        <v>696</v>
      </c>
      <c r="D36" s="776" t="s">
        <v>262</v>
      </c>
      <c r="E36" s="832" t="s">
        <v>654</v>
      </c>
      <c r="F36" s="778" t="s">
        <v>72</v>
      </c>
      <c r="G36" s="778">
        <v>2</v>
      </c>
      <c r="H36" s="772">
        <f>'3. BL Demand'!H36+'6. Preferred (Scenario Yr)'!H72</f>
        <v>9.2900158227142548E-3</v>
      </c>
      <c r="I36" s="375">
        <f>'3. BL Demand'!I36+'6. Preferred (Scenario Yr)'!I72</f>
        <v>9.2900158227142548E-3</v>
      </c>
      <c r="J36" s="375">
        <f>'3. BL Demand'!J36+'6. Preferred (Scenario Yr)'!J72</f>
        <v>9.2900158227142548E-3</v>
      </c>
      <c r="K36" s="375">
        <f>'3. BL Demand'!K36+'6. Preferred (Scenario Yr)'!K72</f>
        <v>9.2900158227142548E-3</v>
      </c>
      <c r="L36" s="615">
        <f>'3. BL Demand'!L36+'6. Preferred (Scenario Yr)'!L72</f>
        <v>9.2900158227142548E-3</v>
      </c>
      <c r="M36" s="615">
        <f>'3. BL Demand'!M36+'6. Preferred (Scenario Yr)'!M72</f>
        <v>9.2900158227142548E-3</v>
      </c>
      <c r="N36" s="615">
        <f>'3. BL Demand'!N36+'6. Preferred (Scenario Yr)'!N72</f>
        <v>9.2900158227142548E-3</v>
      </c>
      <c r="O36" s="615">
        <f>'3. BL Demand'!O36+'6. Preferred (Scenario Yr)'!O72</f>
        <v>9.2900158227142548E-3</v>
      </c>
      <c r="P36" s="615">
        <f>'3. BL Demand'!P36+'6. Preferred (Scenario Yr)'!P72</f>
        <v>9.2900158227142548E-3</v>
      </c>
      <c r="Q36" s="615">
        <f>'3. BL Demand'!Q36+'6. Preferred (Scenario Yr)'!Q72</f>
        <v>9.2900158227142548E-3</v>
      </c>
      <c r="R36" s="615">
        <f>'3. BL Demand'!R36+'6. Preferred (Scenario Yr)'!R72</f>
        <v>9.2900158227142548E-3</v>
      </c>
      <c r="S36" s="615">
        <f>'3. BL Demand'!S36+'6. Preferred (Scenario Yr)'!S72</f>
        <v>9.2900158227142548E-3</v>
      </c>
      <c r="T36" s="615">
        <f>'3. BL Demand'!T36+'6. Preferred (Scenario Yr)'!T72</f>
        <v>9.2900158227142548E-3</v>
      </c>
      <c r="U36" s="615">
        <f>'3. BL Demand'!U36+'6. Preferred (Scenario Yr)'!U72</f>
        <v>9.2900158227142548E-3</v>
      </c>
      <c r="V36" s="615">
        <f>'3. BL Demand'!V36+'6. Preferred (Scenario Yr)'!V72</f>
        <v>9.2900158227142548E-3</v>
      </c>
      <c r="W36" s="615">
        <f>'3. BL Demand'!W36+'6. Preferred (Scenario Yr)'!W72</f>
        <v>9.2900158227142548E-3</v>
      </c>
      <c r="X36" s="615">
        <f>'3. BL Demand'!X36+'6. Preferred (Scenario Yr)'!X72</f>
        <v>9.2900158227142548E-3</v>
      </c>
      <c r="Y36" s="615">
        <f>'3. BL Demand'!Y36+'6. Preferred (Scenario Yr)'!Y72</f>
        <v>9.2900158227142548E-3</v>
      </c>
      <c r="Z36" s="615">
        <f>'3. BL Demand'!Z36+'6. Preferred (Scenario Yr)'!Z72</f>
        <v>9.2900158227142548E-3</v>
      </c>
      <c r="AA36" s="615">
        <f>'3. BL Demand'!AA36+'6. Preferred (Scenario Yr)'!AA72</f>
        <v>9.2900158227142548E-3</v>
      </c>
      <c r="AB36" s="615">
        <f>'3. BL Demand'!AB36+'6. Preferred (Scenario Yr)'!AB72</f>
        <v>9.2900158227142548E-3</v>
      </c>
      <c r="AC36" s="615">
        <f>'3. BL Demand'!AC36+'6. Preferred (Scenario Yr)'!AC72</f>
        <v>9.2900158227142548E-3</v>
      </c>
      <c r="AD36" s="615">
        <f>'3. BL Demand'!AD36+'6. Preferred (Scenario Yr)'!AD72</f>
        <v>9.2900158227142548E-3</v>
      </c>
      <c r="AE36" s="615">
        <f>'3. BL Demand'!AE36+'6. Preferred (Scenario Yr)'!AE72</f>
        <v>9.2900158227142548E-3</v>
      </c>
      <c r="AF36" s="615">
        <f>'3. BL Demand'!AF36+'6. Preferred (Scenario Yr)'!AF72</f>
        <v>9.2900158227142548E-3</v>
      </c>
      <c r="AG36" s="615">
        <f>'3. BL Demand'!AG36+'6. Preferred (Scenario Yr)'!AG72</f>
        <v>9.2900158227142548E-3</v>
      </c>
      <c r="AH36" s="615">
        <f>'3. BL Demand'!AH36+'6. Preferred (Scenario Yr)'!AH72</f>
        <v>9.2900158227142548E-3</v>
      </c>
      <c r="AI36" s="615">
        <f>'3. BL Demand'!AI36+'6. Preferred (Scenario Yr)'!AI72</f>
        <v>9.2900158227142548E-3</v>
      </c>
      <c r="AJ36" s="779">
        <f>'3. BL Demand'!AJ36+'6. Preferred (Scenario Yr)'!AJ72</f>
        <v>9.2900158227142548E-3</v>
      </c>
    </row>
    <row r="37" spans="1:36" x14ac:dyDescent="0.2">
      <c r="A37" s="302"/>
      <c r="B37" s="958"/>
      <c r="C37" s="775" t="s">
        <v>697</v>
      </c>
      <c r="D37" s="776" t="s">
        <v>264</v>
      </c>
      <c r="E37" s="832" t="s">
        <v>654</v>
      </c>
      <c r="F37" s="778" t="s">
        <v>72</v>
      </c>
      <c r="G37" s="778">
        <v>2</v>
      </c>
      <c r="H37" s="772">
        <f>'3. BL Demand'!H37+'6. Preferred (Scenario Yr)'!H31</f>
        <v>2.5215795682492446</v>
      </c>
      <c r="I37" s="375">
        <f>'3. BL Demand'!I37+'6. Preferred (Scenario Yr)'!I31</f>
        <v>2.5028069537438813</v>
      </c>
      <c r="J37" s="375">
        <f>'3. BL Demand'!J37+'6. Preferred (Scenario Yr)'!J31</f>
        <v>2.4840343627968524</v>
      </c>
      <c r="K37" s="375">
        <f>'3. BL Demand'!K37+'6. Preferred (Scenario Yr)'!K31</f>
        <v>2.4652611006473886</v>
      </c>
      <c r="L37" s="615">
        <f>'3. BL Demand'!L37+'6. Preferred (Scenario Yr)'!L31</f>
        <v>2.3861406407320653</v>
      </c>
      <c r="M37" s="615">
        <f>'3. BL Demand'!M37+'6. Preferred (Scenario Yr)'!M31</f>
        <v>2.3070199270718943</v>
      </c>
      <c r="N37" s="615">
        <f>'3. BL Demand'!N37+'6. Preferred (Scenario Yr)'!N31</f>
        <v>2.2278989655196129</v>
      </c>
      <c r="O37" s="615">
        <f>'3. BL Demand'!O37+'6. Preferred (Scenario Yr)'!O31</f>
        <v>2.1487770428267381</v>
      </c>
      <c r="P37" s="615">
        <f>'3. BL Demand'!P37+'6. Preferred (Scenario Yr)'!P31</f>
        <v>2.069655577315908</v>
      </c>
      <c r="Q37" s="615">
        <f>'3. BL Demand'!Q37+'6. Preferred (Scenario Yr)'!Q31</f>
        <v>2.0024151511422277</v>
      </c>
      <c r="R37" s="615">
        <f>'3. BL Demand'!R37+'6. Preferred (Scenario Yr)'!R31</f>
        <v>1.9351737785415826</v>
      </c>
      <c r="S37" s="615">
        <f>'3. BL Demand'!S37+'6. Preferred (Scenario Yr)'!S31</f>
        <v>1.8690127476460043</v>
      </c>
      <c r="T37" s="615">
        <f>'3. BL Demand'!T37+'6. Preferred (Scenario Yr)'!T31</f>
        <v>1.804034274613725</v>
      </c>
      <c r="U37" s="615">
        <f>'3. BL Demand'!U37+'6. Preferred (Scenario Yr)'!U31</f>
        <v>1.7387614453169196</v>
      </c>
      <c r="V37" s="615">
        <f>'3. BL Demand'!V37+'6. Preferred (Scenario Yr)'!V31</f>
        <v>1.6801866388778075</v>
      </c>
      <c r="W37" s="615">
        <f>'3. BL Demand'!W37+'6. Preferred (Scenario Yr)'!W31</f>
        <v>1.6230453011946735</v>
      </c>
      <c r="X37" s="615">
        <f>'3. BL Demand'!X37+'6. Preferred (Scenario Yr)'!X31</f>
        <v>1.5659037397956108</v>
      </c>
      <c r="Y37" s="615">
        <f>'3. BL Demand'!Y37+'6. Preferred (Scenario Yr)'!Y31</f>
        <v>1.5087619819953553</v>
      </c>
      <c r="Z37" s="615">
        <f>'3. BL Demand'!Z37+'6. Preferred (Scenario Yr)'!Z31</f>
        <v>1.4516200322075719</v>
      </c>
      <c r="AA37" s="615">
        <f>'3. BL Demand'!AA37+'6. Preferred (Scenario Yr)'!AA31</f>
        <v>1.4192775301660756</v>
      </c>
      <c r="AB37" s="615">
        <f>'3. BL Demand'!AB37+'6. Preferred (Scenario Yr)'!AB31</f>
        <v>1.3869355387383666</v>
      </c>
      <c r="AC37" s="615">
        <f>'3. BL Demand'!AC37+'6. Preferred (Scenario Yr)'!AC31</f>
        <v>1.3545933670987695</v>
      </c>
      <c r="AD37" s="615">
        <f>'3. BL Demand'!AD37+'6. Preferred (Scenario Yr)'!AD31</f>
        <v>1.3222503010216233</v>
      </c>
      <c r="AE37" s="615">
        <f>'3. BL Demand'!AE37+'6. Preferred (Scenario Yr)'!AE31</f>
        <v>1.2899077573350837</v>
      </c>
      <c r="AF37" s="615">
        <f>'3. BL Demand'!AF37+'6. Preferred (Scenario Yr)'!AF31</f>
        <v>1.2608074497761272</v>
      </c>
      <c r="AG37" s="615">
        <f>'3. BL Demand'!AG37+'6. Preferred (Scenario Yr)'!AG31</f>
        <v>1.2316559886582787</v>
      </c>
      <c r="AH37" s="615">
        <f>'3. BL Demand'!AH37+'6. Preferred (Scenario Yr)'!AH31</f>
        <v>1.2025043425694362</v>
      </c>
      <c r="AI37" s="615">
        <f>'3. BL Demand'!AI37+'6. Preferred (Scenario Yr)'!AI31</f>
        <v>1.1733518196940991</v>
      </c>
      <c r="AJ37" s="779">
        <f>'3. BL Demand'!AJ37+'6. Preferred (Scenario Yr)'!AJ31</f>
        <v>1.1441991187119565</v>
      </c>
    </row>
    <row r="38" spans="1:36" x14ac:dyDescent="0.2">
      <c r="A38" s="302"/>
      <c r="B38" s="958"/>
      <c r="C38" s="775" t="s">
        <v>86</v>
      </c>
      <c r="D38" s="776" t="s">
        <v>265</v>
      </c>
      <c r="E38" s="814" t="s">
        <v>698</v>
      </c>
      <c r="F38" s="778" t="s">
        <v>72</v>
      </c>
      <c r="G38" s="778">
        <v>2</v>
      </c>
      <c r="H38" s="772">
        <f>SUM(H32:H37)</f>
        <v>2.6970444482311633</v>
      </c>
      <c r="I38" s="375">
        <f t="shared" ref="I38:AJ38" si="7">SUM(I32:I37)</f>
        <v>2.6781770533429481</v>
      </c>
      <c r="J38" s="375">
        <f t="shared" si="7"/>
        <v>2.6593096584547333</v>
      </c>
      <c r="K38" s="375">
        <f t="shared" si="7"/>
        <v>2.6404422635665181</v>
      </c>
      <c r="L38" s="615">
        <f t="shared" si="7"/>
        <v>2.5612289956595227</v>
      </c>
      <c r="M38" s="615">
        <f t="shared" si="7"/>
        <v>2.4820157277525272</v>
      </c>
      <c r="N38" s="615">
        <f t="shared" si="7"/>
        <v>2.4028024598455318</v>
      </c>
      <c r="O38" s="615">
        <f t="shared" si="7"/>
        <v>2.3235891919385363</v>
      </c>
      <c r="P38" s="615">
        <f t="shared" si="7"/>
        <v>2.24437592403154</v>
      </c>
      <c r="Q38" s="615">
        <f t="shared" si="7"/>
        <v>2.1770446463105939</v>
      </c>
      <c r="R38" s="615">
        <f t="shared" si="7"/>
        <v>2.1097133685896479</v>
      </c>
      <c r="S38" s="615">
        <f t="shared" si="7"/>
        <v>2.0423820908687018</v>
      </c>
      <c r="T38" s="615">
        <f t="shared" si="7"/>
        <v>1.9750508131477555</v>
      </c>
      <c r="U38" s="615">
        <f t="shared" si="7"/>
        <v>1.9077195354268086</v>
      </c>
      <c r="V38" s="615">
        <f t="shared" si="7"/>
        <v>1.8504879493640043</v>
      </c>
      <c r="W38" s="615">
        <f t="shared" si="7"/>
        <v>1.7932563633012</v>
      </c>
      <c r="X38" s="615">
        <f t="shared" si="7"/>
        <v>1.7360247772383957</v>
      </c>
      <c r="Y38" s="615">
        <f t="shared" si="7"/>
        <v>1.6787931911755913</v>
      </c>
      <c r="Z38" s="615">
        <f t="shared" si="7"/>
        <v>1.6215616051127872</v>
      </c>
      <c r="AA38" s="615">
        <f t="shared" si="7"/>
        <v>1.5891303730105315</v>
      </c>
      <c r="AB38" s="615">
        <f t="shared" si="7"/>
        <v>1.5566991409082758</v>
      </c>
      <c r="AC38" s="615">
        <f t="shared" si="7"/>
        <v>1.52426790880602</v>
      </c>
      <c r="AD38" s="615">
        <f t="shared" si="7"/>
        <v>1.4918366767037643</v>
      </c>
      <c r="AE38" s="615">
        <f t="shared" si="7"/>
        <v>1.4594054446015086</v>
      </c>
      <c r="AF38" s="615">
        <f t="shared" si="7"/>
        <v>1.4302173357094785</v>
      </c>
      <c r="AG38" s="615">
        <f t="shared" si="7"/>
        <v>1.4010292268174485</v>
      </c>
      <c r="AH38" s="615">
        <f t="shared" si="7"/>
        <v>1.3718411179254184</v>
      </c>
      <c r="AI38" s="615">
        <f t="shared" si="7"/>
        <v>1.3426530090333886</v>
      </c>
      <c r="AJ38" s="779">
        <f t="shared" si="7"/>
        <v>1.3134649001413579</v>
      </c>
    </row>
    <row r="39" spans="1:36" ht="15.75" thickBot="1" x14ac:dyDescent="0.25">
      <c r="A39" s="302"/>
      <c r="B39" s="959"/>
      <c r="C39" s="815" t="s">
        <v>699</v>
      </c>
      <c r="D39" s="816" t="s">
        <v>265</v>
      </c>
      <c r="E39" s="817" t="s">
        <v>700</v>
      </c>
      <c r="F39" s="818" t="s">
        <v>269</v>
      </c>
      <c r="G39" s="818">
        <v>2</v>
      </c>
      <c r="H39" s="809">
        <f>(H38*1000000)/(H53*1000)</f>
        <v>434.33512153844242</v>
      </c>
      <c r="I39" s="889">
        <f t="shared" ref="I39:AJ39" si="8">(I38*1000000)/(I53*1000)</f>
        <v>426.65502797342526</v>
      </c>
      <c r="J39" s="889">
        <f t="shared" si="8"/>
        <v>419.2889948584982</v>
      </c>
      <c r="K39" s="889">
        <f t="shared" si="8"/>
        <v>412.04568436347751</v>
      </c>
      <c r="L39" s="819">
        <f t="shared" si="8"/>
        <v>395.96108704339559</v>
      </c>
      <c r="M39" s="819">
        <f t="shared" si="8"/>
        <v>380.37110287790796</v>
      </c>
      <c r="N39" s="819">
        <f t="shared" si="8"/>
        <v>365.23635739940244</v>
      </c>
      <c r="O39" s="819">
        <f t="shared" si="8"/>
        <v>350.36874060619641</v>
      </c>
      <c r="P39" s="819">
        <f t="shared" si="8"/>
        <v>335.912382165309</v>
      </c>
      <c r="Q39" s="819">
        <f t="shared" si="8"/>
        <v>323.54302184952576</v>
      </c>
      <c r="R39" s="819">
        <f t="shared" si="8"/>
        <v>311.40453935442218</v>
      </c>
      <c r="S39" s="819">
        <f t="shared" si="8"/>
        <v>299.6253664986512</v>
      </c>
      <c r="T39" s="819">
        <f t="shared" si="8"/>
        <v>288.09704062672159</v>
      </c>
      <c r="U39" s="819">
        <f t="shared" si="8"/>
        <v>276.78114889772775</v>
      </c>
      <c r="V39" s="819">
        <f t="shared" si="8"/>
        <v>267.12058534863866</v>
      </c>
      <c r="W39" s="819">
        <f t="shared" si="8"/>
        <v>256.994578748994</v>
      </c>
      <c r="X39" s="819">
        <f t="shared" si="8"/>
        <v>247.01409057770701</v>
      </c>
      <c r="Y39" s="819">
        <f t="shared" si="8"/>
        <v>237.17592350747668</v>
      </c>
      <c r="Z39" s="819">
        <f t="shared" si="8"/>
        <v>227.47697575083396</v>
      </c>
      <c r="AA39" s="819">
        <f t="shared" si="8"/>
        <v>221.3689753328911</v>
      </c>
      <c r="AB39" s="819">
        <f t="shared" si="8"/>
        <v>215.32911767743519</v>
      </c>
      <c r="AC39" s="819">
        <f t="shared" si="8"/>
        <v>209.37396220835285</v>
      </c>
      <c r="AD39" s="819">
        <f t="shared" si="8"/>
        <v>203.50169650016375</v>
      </c>
      <c r="AE39" s="819">
        <f t="shared" si="8"/>
        <v>197.7105607597762</v>
      </c>
      <c r="AF39" s="819">
        <f t="shared" si="8"/>
        <v>192.43520689600095</v>
      </c>
      <c r="AG39" s="819">
        <f t="shared" si="8"/>
        <v>187.23170504564845</v>
      </c>
      <c r="AH39" s="819">
        <f t="shared" si="8"/>
        <v>182.09856386365718</v>
      </c>
      <c r="AI39" s="819">
        <f t="shared" si="8"/>
        <v>177.03433396220865</v>
      </c>
      <c r="AJ39" s="838">
        <f t="shared" si="8"/>
        <v>172.03760641109443</v>
      </c>
    </row>
    <row r="40" spans="1:36" ht="15" customHeight="1" x14ac:dyDescent="0.2">
      <c r="A40" s="303"/>
      <c r="B40" s="954" t="s">
        <v>270</v>
      </c>
      <c r="C40" s="822" t="s">
        <v>701</v>
      </c>
      <c r="D40" s="823" t="s">
        <v>702</v>
      </c>
      <c r="E40" s="824" t="s">
        <v>273</v>
      </c>
      <c r="F40" s="825" t="s">
        <v>274</v>
      </c>
      <c r="G40" s="825">
        <v>2</v>
      </c>
      <c r="H40" s="766">
        <v>0.52601368654646641</v>
      </c>
      <c r="I40" s="376">
        <v>0.52807023173682144</v>
      </c>
      <c r="J40" s="376">
        <v>0.53012656695696747</v>
      </c>
      <c r="K40" s="376">
        <v>0.53218269318177358</v>
      </c>
      <c r="L40" s="812">
        <v>0.53423861137772033</v>
      </c>
      <c r="M40" s="812">
        <v>0.53629432250300535</v>
      </c>
      <c r="N40" s="812">
        <v>0.53834982750764582</v>
      </c>
      <c r="O40" s="812">
        <v>0.54040512733358137</v>
      </c>
      <c r="P40" s="812">
        <v>0.54246022291477336</v>
      </c>
      <c r="Q40" s="812">
        <v>0.54451511517730344</v>
      </c>
      <c r="R40" s="812">
        <v>0.54656980503947039</v>
      </c>
      <c r="S40" s="812">
        <v>0.54862429341188568</v>
      </c>
      <c r="T40" s="812">
        <v>0.55067858119756707</v>
      </c>
      <c r="U40" s="812">
        <v>0.55273266929203058</v>
      </c>
      <c r="V40" s="812">
        <v>0.55478655858338188</v>
      </c>
      <c r="W40" s="812">
        <v>0.55684024995240511</v>
      </c>
      <c r="X40" s="812">
        <v>0.55889374427265126</v>
      </c>
      <c r="Y40" s="812">
        <v>0.56094704241052418</v>
      </c>
      <c r="Z40" s="812">
        <v>0.56300014522536646</v>
      </c>
      <c r="AA40" s="812">
        <v>0.56505305356954227</v>
      </c>
      <c r="AB40" s="812">
        <v>0.56710576828852155</v>
      </c>
      <c r="AC40" s="812">
        <v>0.56915829022095921</v>
      </c>
      <c r="AD40" s="812">
        <v>0.57121062019877711</v>
      </c>
      <c r="AE40" s="812">
        <v>0.57326275904724155</v>
      </c>
      <c r="AF40" s="812">
        <v>0.57531470758504133</v>
      </c>
      <c r="AG40" s="812">
        <v>0.57736646662436431</v>
      </c>
      <c r="AH40" s="812">
        <v>0.57941803697097216</v>
      </c>
      <c r="AI40" s="812">
        <v>0.58146941942427455</v>
      </c>
      <c r="AJ40" s="813">
        <v>0.58352061477740291</v>
      </c>
    </row>
    <row r="41" spans="1:36" x14ac:dyDescent="0.2">
      <c r="A41" s="303"/>
      <c r="B41" s="960"/>
      <c r="C41" s="826" t="s">
        <v>703</v>
      </c>
      <c r="D41" s="827" t="s">
        <v>704</v>
      </c>
      <c r="E41" s="828" t="s">
        <v>273</v>
      </c>
      <c r="F41" s="829" t="s">
        <v>274</v>
      </c>
      <c r="G41" s="829">
        <v>2</v>
      </c>
      <c r="H41" s="772">
        <v>2.5432860702624491E-2</v>
      </c>
      <c r="I41" s="696">
        <v>2.501312871149863E-2</v>
      </c>
      <c r="J41" s="696">
        <v>2.4593396720372761E-2</v>
      </c>
      <c r="K41" s="696">
        <v>2.41736647292469E-2</v>
      </c>
      <c r="L41" s="773">
        <v>2.3753932738121038E-2</v>
      </c>
      <c r="M41" s="773">
        <v>2.3334200746995177E-2</v>
      </c>
      <c r="N41" s="773">
        <v>2.2914468755869315E-2</v>
      </c>
      <c r="O41" s="773">
        <v>2.249473676474345E-2</v>
      </c>
      <c r="P41" s="773">
        <v>2.2075004773617589E-2</v>
      </c>
      <c r="Q41" s="773">
        <v>2.1655272782491727E-2</v>
      </c>
      <c r="R41" s="773">
        <v>2.1235540791365866E-2</v>
      </c>
      <c r="S41" s="773">
        <v>2.0815808800240001E-2</v>
      </c>
      <c r="T41" s="773">
        <v>2.0396076809114139E-2</v>
      </c>
      <c r="U41" s="773">
        <v>1.9976344817988278E-2</v>
      </c>
      <c r="V41" s="773">
        <v>1.9556612826862413E-2</v>
      </c>
      <c r="W41" s="773">
        <v>1.9136880835736548E-2</v>
      </c>
      <c r="X41" s="773">
        <v>1.8717148844610686E-2</v>
      </c>
      <c r="Y41" s="773">
        <v>1.8297416853484825E-2</v>
      </c>
      <c r="Z41" s="773">
        <v>1.7877684862358963E-2</v>
      </c>
      <c r="AA41" s="773">
        <v>1.7457952871233098E-2</v>
      </c>
      <c r="AB41" s="773">
        <v>1.7038220880107237E-2</v>
      </c>
      <c r="AC41" s="773">
        <v>1.6618488888981375E-2</v>
      </c>
      <c r="AD41" s="773">
        <v>1.6198756897855514E-2</v>
      </c>
      <c r="AE41" s="773">
        <v>1.5779024906729649E-2</v>
      </c>
      <c r="AF41" s="773">
        <v>1.5359292915603789E-2</v>
      </c>
      <c r="AG41" s="773">
        <v>1.4939560924477928E-2</v>
      </c>
      <c r="AH41" s="773">
        <v>1.4519828933352064E-2</v>
      </c>
      <c r="AI41" s="773">
        <v>1.4100096942226205E-2</v>
      </c>
      <c r="AJ41" s="774">
        <v>1.3680364951100343E-2</v>
      </c>
    </row>
    <row r="42" spans="1:36" x14ac:dyDescent="0.2">
      <c r="A42" s="216"/>
      <c r="B42" s="960"/>
      <c r="C42" s="826" t="s">
        <v>705</v>
      </c>
      <c r="D42" s="827" t="s">
        <v>278</v>
      </c>
      <c r="E42" s="828" t="s">
        <v>279</v>
      </c>
      <c r="F42" s="829" t="s">
        <v>274</v>
      </c>
      <c r="G42" s="829">
        <v>2</v>
      </c>
      <c r="H42" s="772">
        <v>0.12627380207523781</v>
      </c>
      <c r="I42" s="696">
        <v>0.12627380207523781</v>
      </c>
      <c r="J42" s="696">
        <v>0.12627380207523781</v>
      </c>
      <c r="K42" s="696">
        <v>0.12627380207523781</v>
      </c>
      <c r="L42" s="773">
        <v>0.12627380207523781</v>
      </c>
      <c r="M42" s="773">
        <v>0.12627380207523781</v>
      </c>
      <c r="N42" s="773">
        <v>0.12627380207523781</v>
      </c>
      <c r="O42" s="773">
        <v>0.12627380207523781</v>
      </c>
      <c r="P42" s="773">
        <v>0.12627380207523781</v>
      </c>
      <c r="Q42" s="773">
        <v>0.12627380207523781</v>
      </c>
      <c r="R42" s="773">
        <v>0.12627380207523781</v>
      </c>
      <c r="S42" s="773">
        <v>0.12627380207523781</v>
      </c>
      <c r="T42" s="773">
        <v>0.12627380207523781</v>
      </c>
      <c r="U42" s="773">
        <v>0.12627380207523781</v>
      </c>
      <c r="V42" s="773">
        <v>0.12627380207523781</v>
      </c>
      <c r="W42" s="773">
        <v>0.12627380207523781</v>
      </c>
      <c r="X42" s="773">
        <v>0.12627380207523781</v>
      </c>
      <c r="Y42" s="773">
        <v>0.12627380207523781</v>
      </c>
      <c r="Z42" s="773">
        <v>0.12627380207523781</v>
      </c>
      <c r="AA42" s="773">
        <v>0.12627380207523781</v>
      </c>
      <c r="AB42" s="773">
        <v>0.12627380207523781</v>
      </c>
      <c r="AC42" s="773">
        <v>0.12627380207523781</v>
      </c>
      <c r="AD42" s="773">
        <v>0.12627380207523781</v>
      </c>
      <c r="AE42" s="773">
        <v>0.12627380207523781</v>
      </c>
      <c r="AF42" s="773">
        <v>0.12627380207523781</v>
      </c>
      <c r="AG42" s="773">
        <v>0.12627380207523781</v>
      </c>
      <c r="AH42" s="773">
        <v>0.12627380207523781</v>
      </c>
      <c r="AI42" s="773">
        <v>0.12627380207523781</v>
      </c>
      <c r="AJ42" s="774">
        <v>0.12627380207523781</v>
      </c>
    </row>
    <row r="43" spans="1:36" ht="38.25" x14ac:dyDescent="0.25">
      <c r="A43" s="304"/>
      <c r="B43" s="960"/>
      <c r="C43" s="912" t="s">
        <v>706</v>
      </c>
      <c r="D43" s="913" t="s">
        <v>707</v>
      </c>
      <c r="E43" s="832" t="s">
        <v>708</v>
      </c>
      <c r="F43" s="914" t="s">
        <v>274</v>
      </c>
      <c r="G43" s="915">
        <v>2</v>
      </c>
      <c r="H43" s="772">
        <f>'3. BL Demand'!H43</f>
        <v>2.5441542264785908</v>
      </c>
      <c r="I43" s="696">
        <f>H43+SUM(I44:I49)</f>
        <v>2.6596385402479177</v>
      </c>
      <c r="J43" s="696">
        <f>I43+SUM(J44:J49)</f>
        <v>2.7727593394895633</v>
      </c>
      <c r="K43" s="696">
        <f>J43+SUM(K44:K49)</f>
        <v>2.8862224647295429</v>
      </c>
      <c r="L43" s="615">
        <f>K43+SUM(L44:L49)</f>
        <v>2.9922362875145865</v>
      </c>
      <c r="M43" s="615">
        <f t="shared" ref="M43:AJ43" si="9">L43+SUM(M44:M49)</f>
        <v>3.0939408098024357</v>
      </c>
      <c r="N43" s="615">
        <f t="shared" si="9"/>
        <v>3.1914008542571874</v>
      </c>
      <c r="O43" s="615">
        <f t="shared" si="9"/>
        <v>3.2875500332850014</v>
      </c>
      <c r="P43" s="615">
        <f t="shared" si="9"/>
        <v>3.3793603378121038</v>
      </c>
      <c r="Q43" s="615">
        <f t="shared" si="9"/>
        <v>3.4680718987782688</v>
      </c>
      <c r="R43" s="615">
        <f t="shared" si="9"/>
        <v>3.5546991370025811</v>
      </c>
      <c r="S43" s="615">
        <f t="shared" si="9"/>
        <v>4.0580577867106964</v>
      </c>
      <c r="T43" s="615">
        <f t="shared" si="9"/>
        <v>5.0205579282224475</v>
      </c>
      <c r="U43" s="615">
        <f t="shared" si="9"/>
        <v>5.9348079799672888</v>
      </c>
      <c r="V43" s="615">
        <f t="shared" si="9"/>
        <v>5.9681918613964466</v>
      </c>
      <c r="W43" s="615">
        <f t="shared" si="9"/>
        <v>6.0168185237644956</v>
      </c>
      <c r="X43" s="615">
        <f t="shared" si="9"/>
        <v>6.0654258161603654</v>
      </c>
      <c r="Y43" s="615">
        <f t="shared" si="9"/>
        <v>6.1140142126973958</v>
      </c>
      <c r="Z43" s="615">
        <f t="shared" si="9"/>
        <v>6.1625841721411563</v>
      </c>
      <c r="AA43" s="615">
        <f t="shared" si="9"/>
        <v>6.2111361385255091</v>
      </c>
      <c r="AB43" s="615">
        <f t="shared" si="9"/>
        <v>6.2602477628445703</v>
      </c>
      <c r="AC43" s="615">
        <f t="shared" si="9"/>
        <v>6.3093420835361922</v>
      </c>
      <c r="AD43" s="615">
        <f t="shared" si="9"/>
        <v>6.3584195121099123</v>
      </c>
      <c r="AE43" s="615">
        <f t="shared" si="9"/>
        <v>6.4074804471293838</v>
      </c>
      <c r="AF43" s="615">
        <f t="shared" si="9"/>
        <v>6.4565252747174604</v>
      </c>
      <c r="AG43" s="615">
        <f t="shared" si="9"/>
        <v>6.5055543690378732</v>
      </c>
      <c r="AH43" s="615">
        <f t="shared" si="9"/>
        <v>6.5545680927546677</v>
      </c>
      <c r="AI43" s="615">
        <f t="shared" si="9"/>
        <v>6.6035667974706271</v>
      </c>
      <c r="AJ43" s="779">
        <f t="shared" si="9"/>
        <v>6.652550824145794</v>
      </c>
    </row>
    <row r="44" spans="1:36" x14ac:dyDescent="0.2">
      <c r="A44" s="218"/>
      <c r="B44" s="960"/>
      <c r="C44" s="826" t="s">
        <v>709</v>
      </c>
      <c r="D44" s="916" t="s">
        <v>710</v>
      </c>
      <c r="E44" s="828" t="s">
        <v>285</v>
      </c>
      <c r="F44" s="829" t="s">
        <v>274</v>
      </c>
      <c r="G44" s="829">
        <v>2</v>
      </c>
      <c r="H44" s="772">
        <v>7.1325981807840749E-2</v>
      </c>
      <c r="I44" s="696">
        <v>6.8716675838193172E-2</v>
      </c>
      <c r="J44" s="696">
        <v>6.6370639417028837E-2</v>
      </c>
      <c r="K44" s="696">
        <v>6.6729483000674591E-2</v>
      </c>
      <c r="L44" s="773">
        <v>6.1228492678401768E-2</v>
      </c>
      <c r="M44" s="773">
        <v>5.7786118051363952E-2</v>
      </c>
      <c r="N44" s="773">
        <v>5.4393398219580204E-2</v>
      </c>
      <c r="O44" s="773">
        <v>5.3913302905456852E-2</v>
      </c>
      <c r="P44" s="773">
        <v>5.0393786913420113E-2</v>
      </c>
      <c r="Q44" s="773">
        <v>4.8098678638792865E-2</v>
      </c>
      <c r="R44" s="773">
        <v>4.6800856675661022E-2</v>
      </c>
      <c r="S44" s="773">
        <v>4.2337152249434198E-2</v>
      </c>
      <c r="T44" s="773">
        <v>3.9748595536686644E-2</v>
      </c>
      <c r="U44" s="773">
        <v>3.7690024902016735E-2</v>
      </c>
      <c r="V44" s="773">
        <v>3.4449481750835474E-2</v>
      </c>
      <c r="W44" s="773">
        <v>4.9636542333834542E-2</v>
      </c>
      <c r="X44" s="773">
        <v>4.9600557773721937E-2</v>
      </c>
      <c r="Y44" s="773">
        <v>4.9565453997523268E-2</v>
      </c>
      <c r="Z44" s="773">
        <v>4.9531202492931414E-2</v>
      </c>
      <c r="AA44" s="773">
        <v>4.9497775892116527E-2</v>
      </c>
      <c r="AB44" s="773">
        <v>5.0040354943918383E-2</v>
      </c>
      <c r="AC44" s="773">
        <v>5.0008209135135255E-2</v>
      </c>
      <c r="AD44" s="773">
        <v>4.9976827808083039E-2</v>
      </c>
      <c r="AE44" s="773">
        <v>4.9946186912525878E-2</v>
      </c>
      <c r="AF44" s="773">
        <v>4.9916263336597738E-2</v>
      </c>
      <c r="AG44" s="773">
        <v>4.9887034863229984E-2</v>
      </c>
      <c r="AH44" s="773">
        <v>4.9858480128881284E-2</v>
      </c>
      <c r="AI44" s="773">
        <v>4.9830578584503113E-2</v>
      </c>
      <c r="AJ44" s="774">
        <v>4.9803310458539966E-2</v>
      </c>
    </row>
    <row r="45" spans="1:36" x14ac:dyDescent="0.2">
      <c r="A45" s="218"/>
      <c r="B45" s="960"/>
      <c r="C45" s="826" t="s">
        <v>711</v>
      </c>
      <c r="D45" s="916" t="s">
        <v>287</v>
      </c>
      <c r="E45" s="828" t="s">
        <v>288</v>
      </c>
      <c r="F45" s="829" t="s">
        <v>274</v>
      </c>
      <c r="G45" s="829">
        <v>2</v>
      </c>
      <c r="H45" s="772">
        <v>5.7595334285707497E-2</v>
      </c>
      <c r="I45" s="696">
        <v>4.8064358502267243E-2</v>
      </c>
      <c r="J45" s="696">
        <v>4.8015049584324801E-2</v>
      </c>
      <c r="K45" s="696">
        <v>4.7967564332517518E-2</v>
      </c>
      <c r="L45" s="773">
        <v>4.5994412909416464E-2</v>
      </c>
      <c r="M45" s="773">
        <v>4.5104721995240855E-2</v>
      </c>
      <c r="N45" s="773">
        <v>4.4232976512819586E-2</v>
      </c>
      <c r="O45" s="773">
        <v>4.3380504696616244E-2</v>
      </c>
      <c r="P45" s="773">
        <v>4.2545411009847635E-2</v>
      </c>
      <c r="Q45" s="773">
        <v>4.1726221629584836E-2</v>
      </c>
      <c r="R45" s="773">
        <v>4.0923825748302244E-2</v>
      </c>
      <c r="S45" s="773">
        <v>4.0136436392547187E-2</v>
      </c>
      <c r="T45" s="773">
        <v>3.1857349623470081E-2</v>
      </c>
      <c r="U45" s="773">
        <v>1.53746825151302E-2</v>
      </c>
      <c r="V45" s="773">
        <v>0</v>
      </c>
      <c r="W45" s="773">
        <v>0</v>
      </c>
      <c r="X45" s="773">
        <v>0</v>
      </c>
      <c r="Y45" s="773">
        <v>0</v>
      </c>
      <c r="Z45" s="773">
        <v>0</v>
      </c>
      <c r="AA45" s="773">
        <v>0</v>
      </c>
      <c r="AB45" s="773">
        <v>0</v>
      </c>
      <c r="AC45" s="773">
        <v>0</v>
      </c>
      <c r="AD45" s="773">
        <v>0</v>
      </c>
      <c r="AE45" s="773">
        <v>0</v>
      </c>
      <c r="AF45" s="773">
        <v>0</v>
      </c>
      <c r="AG45" s="773">
        <v>0</v>
      </c>
      <c r="AH45" s="773">
        <v>0</v>
      </c>
      <c r="AI45" s="773">
        <v>0</v>
      </c>
      <c r="AJ45" s="774">
        <v>0</v>
      </c>
    </row>
    <row r="46" spans="1:36" x14ac:dyDescent="0.2">
      <c r="A46" s="218"/>
      <c r="B46" s="960"/>
      <c r="C46" s="826" t="s">
        <v>712</v>
      </c>
      <c r="D46" s="827" t="s">
        <v>290</v>
      </c>
      <c r="E46" s="828" t="s">
        <v>291</v>
      </c>
      <c r="F46" s="829" t="s">
        <v>274</v>
      </c>
      <c r="G46" s="829">
        <v>2</v>
      </c>
      <c r="H46" s="772">
        <v>0</v>
      </c>
      <c r="I46" s="696">
        <v>0</v>
      </c>
      <c r="J46" s="696">
        <v>0</v>
      </c>
      <c r="K46" s="696">
        <v>0</v>
      </c>
      <c r="L46" s="773">
        <v>0</v>
      </c>
      <c r="M46" s="773">
        <v>0</v>
      </c>
      <c r="N46" s="773">
        <v>0</v>
      </c>
      <c r="O46" s="773">
        <v>0</v>
      </c>
      <c r="P46" s="773">
        <v>0</v>
      </c>
      <c r="Q46" s="773">
        <v>0</v>
      </c>
      <c r="R46" s="773">
        <v>0</v>
      </c>
      <c r="S46" s="773">
        <v>0.42197466393945576</v>
      </c>
      <c r="T46" s="773">
        <v>0.89197414327565838</v>
      </c>
      <c r="U46" s="773">
        <v>0.86225588621489746</v>
      </c>
      <c r="V46" s="773">
        <v>0</v>
      </c>
      <c r="W46" s="773">
        <v>0</v>
      </c>
      <c r="X46" s="773">
        <v>0</v>
      </c>
      <c r="Y46" s="773">
        <v>0</v>
      </c>
      <c r="Z46" s="773">
        <v>0</v>
      </c>
      <c r="AA46" s="773">
        <v>0</v>
      </c>
      <c r="AB46" s="773">
        <v>0</v>
      </c>
      <c r="AC46" s="773">
        <v>0</v>
      </c>
      <c r="AD46" s="773">
        <v>0</v>
      </c>
      <c r="AE46" s="773">
        <v>0</v>
      </c>
      <c r="AF46" s="773">
        <v>0</v>
      </c>
      <c r="AG46" s="773">
        <v>0</v>
      </c>
      <c r="AH46" s="773">
        <v>0</v>
      </c>
      <c r="AI46" s="773">
        <v>0</v>
      </c>
      <c r="AJ46" s="774">
        <v>0</v>
      </c>
    </row>
    <row r="47" spans="1:36" x14ac:dyDescent="0.2">
      <c r="A47" s="218"/>
      <c r="B47" s="960"/>
      <c r="C47" s="826" t="s">
        <v>713</v>
      </c>
      <c r="D47" s="827" t="s">
        <v>293</v>
      </c>
      <c r="E47" s="828" t="s">
        <v>294</v>
      </c>
      <c r="F47" s="829" t="s">
        <v>274</v>
      </c>
      <c r="G47" s="829">
        <v>2</v>
      </c>
      <c r="H47" s="772">
        <v>0</v>
      </c>
      <c r="I47" s="696">
        <v>0</v>
      </c>
      <c r="J47" s="696">
        <v>0</v>
      </c>
      <c r="K47" s="696">
        <v>0</v>
      </c>
      <c r="L47" s="773">
        <v>0</v>
      </c>
      <c r="M47" s="773">
        <v>0</v>
      </c>
      <c r="N47" s="773">
        <v>0</v>
      </c>
      <c r="O47" s="773">
        <v>0</v>
      </c>
      <c r="P47" s="773">
        <v>0</v>
      </c>
      <c r="Q47" s="773">
        <v>0</v>
      </c>
      <c r="R47" s="773">
        <v>0</v>
      </c>
      <c r="S47" s="773">
        <v>0</v>
      </c>
      <c r="T47" s="773">
        <v>0</v>
      </c>
      <c r="U47" s="773">
        <v>0</v>
      </c>
      <c r="V47" s="773">
        <v>0</v>
      </c>
      <c r="W47" s="773">
        <v>0</v>
      </c>
      <c r="X47" s="773">
        <v>0</v>
      </c>
      <c r="Y47" s="773">
        <v>0</v>
      </c>
      <c r="Z47" s="773">
        <v>0</v>
      </c>
      <c r="AA47" s="773">
        <v>0</v>
      </c>
      <c r="AB47" s="773">
        <v>0</v>
      </c>
      <c r="AC47" s="773">
        <v>0</v>
      </c>
      <c r="AD47" s="773">
        <v>0</v>
      </c>
      <c r="AE47" s="773">
        <v>0</v>
      </c>
      <c r="AF47" s="773">
        <v>0</v>
      </c>
      <c r="AG47" s="773">
        <v>0</v>
      </c>
      <c r="AH47" s="773">
        <v>0</v>
      </c>
      <c r="AI47" s="773">
        <v>0</v>
      </c>
      <c r="AJ47" s="774">
        <v>0</v>
      </c>
    </row>
    <row r="48" spans="1:36" x14ac:dyDescent="0.2">
      <c r="A48" s="218"/>
      <c r="B48" s="960"/>
      <c r="C48" s="826" t="s">
        <v>714</v>
      </c>
      <c r="D48" s="827" t="s">
        <v>715</v>
      </c>
      <c r="E48" s="828" t="s">
        <v>297</v>
      </c>
      <c r="F48" s="829" t="s">
        <v>274</v>
      </c>
      <c r="G48" s="829">
        <v>2</v>
      </c>
      <c r="H48" s="772">
        <v>0</v>
      </c>
      <c r="I48" s="696">
        <v>0</v>
      </c>
      <c r="J48" s="696">
        <v>0</v>
      </c>
      <c r="K48" s="696">
        <v>0</v>
      </c>
      <c r="L48" s="773">
        <v>0</v>
      </c>
      <c r="M48" s="773">
        <v>0</v>
      </c>
      <c r="N48" s="773">
        <v>0</v>
      </c>
      <c r="O48" s="773">
        <v>0</v>
      </c>
      <c r="P48" s="773">
        <v>0</v>
      </c>
      <c r="Q48" s="773">
        <v>0</v>
      </c>
      <c r="R48" s="773">
        <v>0</v>
      </c>
      <c r="S48" s="773">
        <v>0</v>
      </c>
      <c r="T48" s="773">
        <v>0</v>
      </c>
      <c r="U48" s="773">
        <v>0</v>
      </c>
      <c r="V48" s="773">
        <v>0</v>
      </c>
      <c r="W48" s="773">
        <v>0</v>
      </c>
      <c r="X48" s="773">
        <v>0</v>
      </c>
      <c r="Y48" s="773">
        <v>0</v>
      </c>
      <c r="Z48" s="773">
        <v>0</v>
      </c>
      <c r="AA48" s="773">
        <v>0</v>
      </c>
      <c r="AB48" s="773">
        <v>0</v>
      </c>
      <c r="AC48" s="773">
        <v>0</v>
      </c>
      <c r="AD48" s="773">
        <v>0</v>
      </c>
      <c r="AE48" s="773">
        <v>0</v>
      </c>
      <c r="AF48" s="773">
        <v>0</v>
      </c>
      <c r="AG48" s="773">
        <v>0</v>
      </c>
      <c r="AH48" s="773">
        <v>0</v>
      </c>
      <c r="AI48" s="773">
        <v>0</v>
      </c>
      <c r="AJ48" s="774">
        <v>0</v>
      </c>
    </row>
    <row r="49" spans="1:36" x14ac:dyDescent="0.2">
      <c r="A49" s="218"/>
      <c r="B49" s="960"/>
      <c r="C49" s="826" t="s">
        <v>716</v>
      </c>
      <c r="D49" s="827" t="s">
        <v>299</v>
      </c>
      <c r="E49" s="828" t="s">
        <v>300</v>
      </c>
      <c r="F49" s="829" t="s">
        <v>274</v>
      </c>
      <c r="G49" s="829">
        <v>2</v>
      </c>
      <c r="H49" s="772">
        <v>0</v>
      </c>
      <c r="I49" s="696">
        <v>-1.2967205711333087E-3</v>
      </c>
      <c r="J49" s="696">
        <v>-1.2648897597081822E-3</v>
      </c>
      <c r="K49" s="696">
        <v>-1.2339220932123115E-3</v>
      </c>
      <c r="L49" s="773">
        <v>-1.2090828027744723E-3</v>
      </c>
      <c r="M49" s="773">
        <v>-1.1863177587556246E-3</v>
      </c>
      <c r="N49" s="773">
        <v>-1.1663302776481748E-3</v>
      </c>
      <c r="O49" s="773">
        <v>-1.144628574259238E-3</v>
      </c>
      <c r="P49" s="773">
        <v>-1.128893396165491E-3</v>
      </c>
      <c r="Q49" s="773">
        <v>-1.1133393022124867E-3</v>
      </c>
      <c r="R49" s="773">
        <v>-1.0974441996509021E-3</v>
      </c>
      <c r="S49" s="773">
        <v>-1.0896028733221833E-3</v>
      </c>
      <c r="T49" s="773">
        <v>-1.0799469240641707E-3</v>
      </c>
      <c r="U49" s="773">
        <v>-1.0705418872031082E-3</v>
      </c>
      <c r="V49" s="773">
        <v>-1.0656003216776356E-3</v>
      </c>
      <c r="W49" s="773">
        <v>-1.0098799657853065E-3</v>
      </c>
      <c r="X49" s="773">
        <v>-9.9326537785180313E-4</v>
      </c>
      <c r="Y49" s="773">
        <v>-9.7705746049261792E-4</v>
      </c>
      <c r="Z49" s="773">
        <v>-9.6124304917088923E-4</v>
      </c>
      <c r="AA49" s="773">
        <v>-9.4580950776362372E-4</v>
      </c>
      <c r="AB49" s="773">
        <v>-9.2873062485732897E-4</v>
      </c>
      <c r="AC49" s="773">
        <v>-9.1388844351310587E-4</v>
      </c>
      <c r="AD49" s="773">
        <v>-8.9939923436265152E-4</v>
      </c>
      <c r="AE49" s="773">
        <v>-8.8525189305472022E-4</v>
      </c>
      <c r="AF49" s="773">
        <v>-8.7143574852092129E-4</v>
      </c>
      <c r="AG49" s="773">
        <v>-8.5794054281725237E-4</v>
      </c>
      <c r="AH49" s="773">
        <v>-8.4475641208650403E-4</v>
      </c>
      <c r="AI49" s="773">
        <v>-8.318738685435871E-4</v>
      </c>
      <c r="AJ49" s="774">
        <v>-8.1928378337313055E-4</v>
      </c>
    </row>
    <row r="50" spans="1:36" x14ac:dyDescent="0.2">
      <c r="A50" s="218"/>
      <c r="B50" s="960"/>
      <c r="C50" s="826" t="s">
        <v>717</v>
      </c>
      <c r="D50" s="827" t="s">
        <v>302</v>
      </c>
      <c r="E50" s="828" t="s">
        <v>279</v>
      </c>
      <c r="F50" s="829" t="s">
        <v>274</v>
      </c>
      <c r="G50" s="829">
        <v>2</v>
      </c>
      <c r="H50" s="772">
        <v>0.12596169572218557</v>
      </c>
      <c r="I50" s="696">
        <v>0.12596169572218557</v>
      </c>
      <c r="J50" s="696">
        <v>0.12596169572218557</v>
      </c>
      <c r="K50" s="696">
        <v>0.12596169572218557</v>
      </c>
      <c r="L50" s="773">
        <v>0.12596169572218557</v>
      </c>
      <c r="M50" s="773">
        <v>0.12596169572218557</v>
      </c>
      <c r="N50" s="773">
        <v>0.12596169572218557</v>
      </c>
      <c r="O50" s="773">
        <v>0.12596169572218557</v>
      </c>
      <c r="P50" s="773">
        <v>0.12596169572218557</v>
      </c>
      <c r="Q50" s="773">
        <v>0.12596169572218557</v>
      </c>
      <c r="R50" s="773">
        <v>0.12596169572218557</v>
      </c>
      <c r="S50" s="773">
        <v>0.12596169572218557</v>
      </c>
      <c r="T50" s="773">
        <v>0.12596169572218557</v>
      </c>
      <c r="U50" s="773">
        <v>0.25872895464783152</v>
      </c>
      <c r="V50" s="773">
        <v>0.25872895464783152</v>
      </c>
      <c r="W50" s="773">
        <v>0.25872895464783152</v>
      </c>
      <c r="X50" s="773">
        <v>0.25872895464783152</v>
      </c>
      <c r="Y50" s="773">
        <v>0.25872895464783152</v>
      </c>
      <c r="Z50" s="773">
        <v>0.25872895464783152</v>
      </c>
      <c r="AA50" s="773">
        <v>0.25872895464783152</v>
      </c>
      <c r="AB50" s="773">
        <v>0.25872895464783152</v>
      </c>
      <c r="AC50" s="773">
        <v>0.25872895464783152</v>
      </c>
      <c r="AD50" s="773">
        <v>0.25872895464783152</v>
      </c>
      <c r="AE50" s="773">
        <v>0.25872895464783152</v>
      </c>
      <c r="AF50" s="773">
        <v>0.25872895464783152</v>
      </c>
      <c r="AG50" s="773">
        <v>0.25872895464783152</v>
      </c>
      <c r="AH50" s="773">
        <v>0.25872895464783152</v>
      </c>
      <c r="AI50" s="773">
        <v>0.25872895464783152</v>
      </c>
      <c r="AJ50" s="774">
        <v>0.25872895464783152</v>
      </c>
    </row>
    <row r="51" spans="1:36" x14ac:dyDescent="0.2">
      <c r="A51" s="218"/>
      <c r="B51" s="960"/>
      <c r="C51" s="826" t="s">
        <v>718</v>
      </c>
      <c r="D51" s="827" t="s">
        <v>304</v>
      </c>
      <c r="E51" s="828" t="s">
        <v>305</v>
      </c>
      <c r="F51" s="829" t="s">
        <v>274</v>
      </c>
      <c r="G51" s="829">
        <v>2</v>
      </c>
      <c r="H51" s="772">
        <v>2.728989740933939</v>
      </c>
      <c r="I51" s="696">
        <v>2.6794240405910248</v>
      </c>
      <c r="J51" s="696">
        <v>2.6299445028491673</v>
      </c>
      <c r="K51" s="696">
        <v>2.5805483046938531</v>
      </c>
      <c r="L51" s="773">
        <v>2.533154016868421</v>
      </c>
      <c r="M51" s="773">
        <v>2.4866757773034207</v>
      </c>
      <c r="N51" s="773">
        <v>2.4410924247074051</v>
      </c>
      <c r="O51" s="773">
        <v>2.3963866701390817</v>
      </c>
      <c r="P51" s="773">
        <v>2.3525342274317174</v>
      </c>
      <c r="Q51" s="773">
        <v>2.3095189826197617</v>
      </c>
      <c r="R51" s="773">
        <v>2.2673245370236774</v>
      </c>
      <c r="S51" s="773">
        <v>1.8039518955240361</v>
      </c>
      <c r="T51" s="773">
        <v>0.87887004110611155</v>
      </c>
      <c r="U51" s="773">
        <v>0</v>
      </c>
      <c r="V51" s="773">
        <v>0</v>
      </c>
      <c r="W51" s="773">
        <v>0</v>
      </c>
      <c r="X51" s="773">
        <v>0</v>
      </c>
      <c r="Y51" s="773">
        <v>0</v>
      </c>
      <c r="Z51" s="773">
        <v>0</v>
      </c>
      <c r="AA51" s="773">
        <v>0</v>
      </c>
      <c r="AB51" s="773">
        <v>0</v>
      </c>
      <c r="AC51" s="773">
        <v>0</v>
      </c>
      <c r="AD51" s="773">
        <v>0</v>
      </c>
      <c r="AE51" s="773">
        <v>0</v>
      </c>
      <c r="AF51" s="773">
        <v>0</v>
      </c>
      <c r="AG51" s="773">
        <v>0</v>
      </c>
      <c r="AH51" s="773">
        <v>0</v>
      </c>
      <c r="AI51" s="773">
        <v>0</v>
      </c>
      <c r="AJ51" s="774">
        <v>0</v>
      </c>
    </row>
    <row r="52" spans="1:36" x14ac:dyDescent="0.2">
      <c r="A52" s="218"/>
      <c r="B52" s="960"/>
      <c r="C52" s="826" t="s">
        <v>719</v>
      </c>
      <c r="D52" s="827" t="s">
        <v>307</v>
      </c>
      <c r="E52" s="828" t="s">
        <v>279</v>
      </c>
      <c r="F52" s="829" t="s">
        <v>274</v>
      </c>
      <c r="G52" s="829">
        <v>2</v>
      </c>
      <c r="H52" s="772">
        <v>0.13276725892564598</v>
      </c>
      <c r="I52" s="696">
        <v>0.13276725892564598</v>
      </c>
      <c r="J52" s="696">
        <v>0.13276725892564598</v>
      </c>
      <c r="K52" s="696">
        <v>0.13276725892564598</v>
      </c>
      <c r="L52" s="773">
        <v>0.13276725892564598</v>
      </c>
      <c r="M52" s="773">
        <v>0.13276725892564598</v>
      </c>
      <c r="N52" s="773">
        <v>0.13276725892564598</v>
      </c>
      <c r="O52" s="773">
        <v>0.13276725892564598</v>
      </c>
      <c r="P52" s="773">
        <v>0.13276725892564598</v>
      </c>
      <c r="Q52" s="773">
        <v>0.13276725892564598</v>
      </c>
      <c r="R52" s="773">
        <v>0.13276725892564598</v>
      </c>
      <c r="S52" s="773">
        <v>0.13276725892564598</v>
      </c>
      <c r="T52" s="773">
        <v>0.13276725892564598</v>
      </c>
      <c r="U52" s="773">
        <v>0</v>
      </c>
      <c r="V52" s="773">
        <v>0</v>
      </c>
      <c r="W52" s="773">
        <v>0</v>
      </c>
      <c r="X52" s="773">
        <v>0</v>
      </c>
      <c r="Y52" s="773">
        <v>0</v>
      </c>
      <c r="Z52" s="773">
        <v>0</v>
      </c>
      <c r="AA52" s="773">
        <v>0</v>
      </c>
      <c r="AB52" s="773">
        <v>0</v>
      </c>
      <c r="AC52" s="773">
        <v>0</v>
      </c>
      <c r="AD52" s="773">
        <v>0</v>
      </c>
      <c r="AE52" s="773">
        <v>0</v>
      </c>
      <c r="AF52" s="773">
        <v>0</v>
      </c>
      <c r="AG52" s="773">
        <v>0</v>
      </c>
      <c r="AH52" s="773">
        <v>0</v>
      </c>
      <c r="AI52" s="773">
        <v>0</v>
      </c>
      <c r="AJ52" s="774">
        <v>0</v>
      </c>
    </row>
    <row r="53" spans="1:36" ht="15.75" thickBot="1" x14ac:dyDescent="0.25">
      <c r="A53" s="218"/>
      <c r="B53" s="961"/>
      <c r="C53" s="834" t="s">
        <v>720</v>
      </c>
      <c r="D53" s="835" t="s">
        <v>309</v>
      </c>
      <c r="E53" s="836" t="s">
        <v>721</v>
      </c>
      <c r="F53" s="837" t="s">
        <v>274</v>
      </c>
      <c r="G53" s="837">
        <v>2</v>
      </c>
      <c r="H53" s="809">
        <f>H40+H41+H42+H43+H50+H51+H52</f>
        <v>6.2095932713846897</v>
      </c>
      <c r="I53" s="697">
        <f t="shared" ref="I53:AJ53" si="10">I40+I41+I42+I43+I50+I51+I52</f>
        <v>6.2771486980103317</v>
      </c>
      <c r="J53" s="697">
        <f t="shared" si="10"/>
        <v>6.3424265627391394</v>
      </c>
      <c r="K53" s="697">
        <f>K40+K41+K42+K43+K50+K51+K52</f>
        <v>6.4081298840574856</v>
      </c>
      <c r="L53" s="819">
        <f t="shared" si="10"/>
        <v>6.4683856052219175</v>
      </c>
      <c r="M53" s="819">
        <f t="shared" si="10"/>
        <v>6.5252478670789253</v>
      </c>
      <c r="N53" s="819">
        <f t="shared" si="10"/>
        <v>6.5787603319511776</v>
      </c>
      <c r="O53" s="819">
        <f t="shared" si="10"/>
        <v>6.631839324245477</v>
      </c>
      <c r="P53" s="819">
        <f t="shared" si="10"/>
        <v>6.6814325496552813</v>
      </c>
      <c r="Q53" s="819">
        <f t="shared" si="10"/>
        <v>6.7287640260808947</v>
      </c>
      <c r="R53" s="819">
        <f t="shared" si="10"/>
        <v>6.7748317765801644</v>
      </c>
      <c r="S53" s="819">
        <f t="shared" si="10"/>
        <v>6.8164525411699275</v>
      </c>
      <c r="T53" s="819">
        <f t="shared" si="10"/>
        <v>6.8555053840583096</v>
      </c>
      <c r="U53" s="819">
        <f t="shared" si="10"/>
        <v>6.8925197508003775</v>
      </c>
      <c r="V53" s="819">
        <f t="shared" si="10"/>
        <v>6.9275377895297607</v>
      </c>
      <c r="W53" s="819">
        <f t="shared" si="10"/>
        <v>6.9777984112757068</v>
      </c>
      <c r="X53" s="819">
        <f t="shared" si="10"/>
        <v>7.0280394660006964</v>
      </c>
      <c r="Y53" s="819">
        <f t="shared" si="10"/>
        <v>7.0782614286844741</v>
      </c>
      <c r="Z53" s="819">
        <f t="shared" si="10"/>
        <v>7.1284647589519512</v>
      </c>
      <c r="AA53" s="819">
        <f t="shared" si="10"/>
        <v>7.1786499016893535</v>
      </c>
      <c r="AB53" s="819">
        <f t="shared" si="10"/>
        <v>7.2293945087362683</v>
      </c>
      <c r="AC53" s="819">
        <f t="shared" si="10"/>
        <v>7.2801216193692024</v>
      </c>
      <c r="AD53" s="819">
        <f t="shared" si="10"/>
        <v>7.3308316459296146</v>
      </c>
      <c r="AE53" s="819">
        <f t="shared" si="10"/>
        <v>7.3815249878064249</v>
      </c>
      <c r="AF53" s="819">
        <f t="shared" si="10"/>
        <v>7.4322020319411743</v>
      </c>
      <c r="AG53" s="819">
        <f t="shared" si="10"/>
        <v>7.4828631533097845</v>
      </c>
      <c r="AH53" s="819">
        <f t="shared" si="10"/>
        <v>7.5335087153820615</v>
      </c>
      <c r="AI53" s="819">
        <f t="shared" si="10"/>
        <v>7.5841390705601972</v>
      </c>
      <c r="AJ53" s="838">
        <f t="shared" si="10"/>
        <v>7.6347545605973668</v>
      </c>
    </row>
    <row r="54" spans="1:36" ht="15.75" customHeight="1" x14ac:dyDescent="0.2">
      <c r="A54" s="218"/>
      <c r="B54" s="957" t="s">
        <v>311</v>
      </c>
      <c r="C54" s="822" t="s">
        <v>722</v>
      </c>
      <c r="D54" s="917" t="s">
        <v>313</v>
      </c>
      <c r="E54" s="824" t="s">
        <v>305</v>
      </c>
      <c r="F54" s="825" t="s">
        <v>274</v>
      </c>
      <c r="G54" s="825">
        <v>2</v>
      </c>
      <c r="H54" s="766">
        <v>0.40543940578266863</v>
      </c>
      <c r="I54" s="700">
        <v>0.40543940578266863</v>
      </c>
      <c r="J54" s="700">
        <v>0.40543940578266863</v>
      </c>
      <c r="K54" s="700">
        <v>0.40543940578266863</v>
      </c>
      <c r="L54" s="812">
        <v>0.40543940578266863</v>
      </c>
      <c r="M54" s="812">
        <v>0.40543940578266863</v>
      </c>
      <c r="N54" s="812">
        <v>0.40543940578266863</v>
      </c>
      <c r="O54" s="812">
        <v>0.40543940578266863</v>
      </c>
      <c r="P54" s="812">
        <v>0.40543940578266863</v>
      </c>
      <c r="Q54" s="812">
        <v>0.40543940578266863</v>
      </c>
      <c r="R54" s="812">
        <v>0.40543940578266863</v>
      </c>
      <c r="S54" s="812">
        <v>0.40543940578266863</v>
      </c>
      <c r="T54" s="812">
        <v>0.40543940578266863</v>
      </c>
      <c r="U54" s="812">
        <v>0.40543940578266863</v>
      </c>
      <c r="V54" s="812">
        <v>0.40543940578266863</v>
      </c>
      <c r="W54" s="812">
        <v>0.40543940578266863</v>
      </c>
      <c r="X54" s="812">
        <v>0.40543940578266863</v>
      </c>
      <c r="Y54" s="812">
        <v>0.40543940578266863</v>
      </c>
      <c r="Z54" s="812">
        <v>0.40543940578266863</v>
      </c>
      <c r="AA54" s="812">
        <v>0.40543940578266863</v>
      </c>
      <c r="AB54" s="812">
        <v>0.40543940578266863</v>
      </c>
      <c r="AC54" s="812">
        <v>0.40543940578266863</v>
      </c>
      <c r="AD54" s="812">
        <v>0.40543940578266863</v>
      </c>
      <c r="AE54" s="812">
        <v>0.40543940578266863</v>
      </c>
      <c r="AF54" s="812">
        <v>0.40543940578266863</v>
      </c>
      <c r="AG54" s="812">
        <v>0.40543940578266863</v>
      </c>
      <c r="AH54" s="812">
        <v>0.40543940578266863</v>
      </c>
      <c r="AI54" s="812">
        <v>0.40543940578266863</v>
      </c>
      <c r="AJ54" s="813">
        <v>0.40543940578266863</v>
      </c>
    </row>
    <row r="55" spans="1:36" x14ac:dyDescent="0.2">
      <c r="A55" s="218"/>
      <c r="B55" s="960"/>
      <c r="C55" s="826" t="s">
        <v>723</v>
      </c>
      <c r="D55" s="918" t="s">
        <v>315</v>
      </c>
      <c r="E55" s="828" t="s">
        <v>305</v>
      </c>
      <c r="F55" s="829" t="s">
        <v>274</v>
      </c>
      <c r="G55" s="829">
        <v>2</v>
      </c>
      <c r="H55" s="772">
        <v>0</v>
      </c>
      <c r="I55" s="696">
        <v>0</v>
      </c>
      <c r="J55" s="696">
        <v>0</v>
      </c>
      <c r="K55" s="696">
        <v>0</v>
      </c>
      <c r="L55" s="773">
        <v>0</v>
      </c>
      <c r="M55" s="773">
        <v>0</v>
      </c>
      <c r="N55" s="773">
        <v>0</v>
      </c>
      <c r="O55" s="773">
        <v>0</v>
      </c>
      <c r="P55" s="773">
        <v>0</v>
      </c>
      <c r="Q55" s="773">
        <v>0</v>
      </c>
      <c r="R55" s="773">
        <v>0</v>
      </c>
      <c r="S55" s="773">
        <v>0</v>
      </c>
      <c r="T55" s="773">
        <v>0</v>
      </c>
      <c r="U55" s="773">
        <v>0</v>
      </c>
      <c r="V55" s="773">
        <v>0</v>
      </c>
      <c r="W55" s="773">
        <v>0</v>
      </c>
      <c r="X55" s="773">
        <v>0</v>
      </c>
      <c r="Y55" s="773">
        <v>0</v>
      </c>
      <c r="Z55" s="773">
        <v>0</v>
      </c>
      <c r="AA55" s="773">
        <v>0</v>
      </c>
      <c r="AB55" s="773">
        <v>0</v>
      </c>
      <c r="AC55" s="773">
        <v>0</v>
      </c>
      <c r="AD55" s="773">
        <v>0</v>
      </c>
      <c r="AE55" s="773">
        <v>0</v>
      </c>
      <c r="AF55" s="773">
        <v>0</v>
      </c>
      <c r="AG55" s="773">
        <v>0</v>
      </c>
      <c r="AH55" s="773">
        <v>0</v>
      </c>
      <c r="AI55" s="773">
        <v>0</v>
      </c>
      <c r="AJ55" s="774">
        <v>0</v>
      </c>
    </row>
    <row r="56" spans="1:36" x14ac:dyDescent="0.2">
      <c r="A56" s="190"/>
      <c r="B56" s="960"/>
      <c r="C56" s="826" t="s">
        <v>724</v>
      </c>
      <c r="D56" s="918" t="s">
        <v>317</v>
      </c>
      <c r="E56" s="828" t="s">
        <v>305</v>
      </c>
      <c r="F56" s="829" t="s">
        <v>274</v>
      </c>
      <c r="G56" s="829">
        <v>2</v>
      </c>
      <c r="H56" s="772">
        <v>5.6758898572870367</v>
      </c>
      <c r="I56" s="696">
        <v>5.9067930151545003</v>
      </c>
      <c r="J56" s="696">
        <v>6.1321599082309142</v>
      </c>
      <c r="K56" s="696">
        <v>6.3546963696940306</v>
      </c>
      <c r="L56" s="773">
        <v>6.5635164956591243</v>
      </c>
      <c r="M56" s="773">
        <v>6.7641261740874654</v>
      </c>
      <c r="N56" s="773">
        <v>6.9563213298698381</v>
      </c>
      <c r="O56" s="773">
        <v>7.1454315085559772</v>
      </c>
      <c r="P56" s="773">
        <v>7.3244562249643286</v>
      </c>
      <c r="Q56" s="773">
        <v>7.4997652878287635</v>
      </c>
      <c r="R56" s="773">
        <v>7.6686624412933568</v>
      </c>
      <c r="S56" s="773">
        <v>8.9464098770474596</v>
      </c>
      <c r="T56" s="773">
        <v>11.443944679008871</v>
      </c>
      <c r="U56" s="773">
        <v>13.804775234290572</v>
      </c>
      <c r="V56" s="773">
        <v>13.847877363844759</v>
      </c>
      <c r="W56" s="773">
        <v>13.889995117145292</v>
      </c>
      <c r="X56" s="773">
        <v>13.928735419872998</v>
      </c>
      <c r="Y56" s="773">
        <v>13.971547167141836</v>
      </c>
      <c r="Z56" s="773">
        <v>14.009220886266336</v>
      </c>
      <c r="AA56" s="773">
        <v>14.047827421133855</v>
      </c>
      <c r="AB56" s="773">
        <v>14.083773488047164</v>
      </c>
      <c r="AC56" s="773">
        <v>14.122211271229196</v>
      </c>
      <c r="AD56" s="773">
        <v>14.155740220972302</v>
      </c>
      <c r="AE56" s="773">
        <v>14.192897036419495</v>
      </c>
      <c r="AF56" s="773">
        <v>14.229811932725493</v>
      </c>
      <c r="AG56" s="773">
        <v>14.266671537594048</v>
      </c>
      <c r="AH56" s="773">
        <v>14.3035622818386</v>
      </c>
      <c r="AI56" s="773">
        <v>14.340351906203914</v>
      </c>
      <c r="AJ56" s="774">
        <v>14.377657798661463</v>
      </c>
    </row>
    <row r="57" spans="1:36" x14ac:dyDescent="0.2">
      <c r="A57" s="190"/>
      <c r="B57" s="960"/>
      <c r="C57" s="826" t="s">
        <v>725</v>
      </c>
      <c r="D57" s="827" t="s">
        <v>319</v>
      </c>
      <c r="E57" s="828" t="s">
        <v>305</v>
      </c>
      <c r="F57" s="829" t="s">
        <v>274</v>
      </c>
      <c r="G57" s="829">
        <v>2</v>
      </c>
      <c r="H57" s="772">
        <v>6.828413157890151</v>
      </c>
      <c r="I57" s="696">
        <v>6.6687149985969807</v>
      </c>
      <c r="J57" s="696">
        <v>6.5154019523660294</v>
      </c>
      <c r="K57" s="696">
        <v>6.3636589089181141</v>
      </c>
      <c r="L57" s="773">
        <v>6.2244171522322542</v>
      </c>
      <c r="M57" s="773">
        <v>6.0924305170073847</v>
      </c>
      <c r="N57" s="773">
        <v>5.9665418075051706</v>
      </c>
      <c r="O57" s="773">
        <v>5.8447632471591149</v>
      </c>
      <c r="P57" s="773">
        <v>5.7269060873028241</v>
      </c>
      <c r="Q57" s="773">
        <v>5.6152122617035012</v>
      </c>
      <c r="R57" s="773">
        <v>5.5054546196960921</v>
      </c>
      <c r="S57" s="773">
        <v>4.3774546656137883</v>
      </c>
      <c r="T57" s="773">
        <v>2.1307488034929096</v>
      </c>
      <c r="U57" s="773">
        <v>0</v>
      </c>
      <c r="V57" s="773">
        <v>0</v>
      </c>
      <c r="W57" s="773">
        <v>0</v>
      </c>
      <c r="X57" s="773">
        <v>0</v>
      </c>
      <c r="Y57" s="773">
        <v>0</v>
      </c>
      <c r="Z57" s="773">
        <v>0</v>
      </c>
      <c r="AA57" s="773">
        <v>0</v>
      </c>
      <c r="AB57" s="773">
        <v>0</v>
      </c>
      <c r="AC57" s="773">
        <v>0</v>
      </c>
      <c r="AD57" s="773">
        <v>0</v>
      </c>
      <c r="AE57" s="773">
        <v>0</v>
      </c>
      <c r="AF57" s="773">
        <v>0</v>
      </c>
      <c r="AG57" s="773">
        <v>0</v>
      </c>
      <c r="AH57" s="773">
        <v>0</v>
      </c>
      <c r="AI57" s="773">
        <v>0</v>
      </c>
      <c r="AJ57" s="774">
        <v>0</v>
      </c>
    </row>
    <row r="58" spans="1:36" ht="15.75" thickBot="1" x14ac:dyDescent="0.25">
      <c r="A58" s="190"/>
      <c r="B58" s="961"/>
      <c r="C58" s="841" t="s">
        <v>726</v>
      </c>
      <c r="D58" s="842" t="s">
        <v>321</v>
      </c>
      <c r="E58" s="843" t="s">
        <v>727</v>
      </c>
      <c r="F58" s="844" t="s">
        <v>274</v>
      </c>
      <c r="G58" s="844">
        <v>2</v>
      </c>
      <c r="H58" s="845">
        <f t="shared" ref="H58:AJ58" si="11">H56+H57+H54+H55</f>
        <v>12.909742420959857</v>
      </c>
      <c r="I58" s="699">
        <f t="shared" si="11"/>
        <v>12.98094741953415</v>
      </c>
      <c r="J58" s="699">
        <f t="shared" si="11"/>
        <v>13.053001266379614</v>
      </c>
      <c r="K58" s="699">
        <f t="shared" si="11"/>
        <v>13.123794684394813</v>
      </c>
      <c r="L58" s="756">
        <f t="shared" si="11"/>
        <v>13.193373053674048</v>
      </c>
      <c r="M58" s="756">
        <f t="shared" si="11"/>
        <v>13.261996096877519</v>
      </c>
      <c r="N58" s="756">
        <f t="shared" si="11"/>
        <v>13.328302543157678</v>
      </c>
      <c r="O58" s="756">
        <f t="shared" si="11"/>
        <v>13.39563416149776</v>
      </c>
      <c r="P58" s="756">
        <f t="shared" si="11"/>
        <v>13.456801718049821</v>
      </c>
      <c r="Q58" s="756">
        <f t="shared" si="11"/>
        <v>13.520416955314934</v>
      </c>
      <c r="R58" s="756">
        <f t="shared" si="11"/>
        <v>13.579556466772118</v>
      </c>
      <c r="S58" s="756">
        <f t="shared" si="11"/>
        <v>13.729303948443917</v>
      </c>
      <c r="T58" s="756">
        <f t="shared" si="11"/>
        <v>13.98013288828445</v>
      </c>
      <c r="U58" s="756">
        <f t="shared" si="11"/>
        <v>14.210214640073241</v>
      </c>
      <c r="V58" s="756">
        <f t="shared" si="11"/>
        <v>14.253316769627428</v>
      </c>
      <c r="W58" s="756">
        <f t="shared" si="11"/>
        <v>14.295434522927961</v>
      </c>
      <c r="X58" s="756">
        <f t="shared" si="11"/>
        <v>14.334174825655667</v>
      </c>
      <c r="Y58" s="756">
        <f t="shared" si="11"/>
        <v>14.376986572924505</v>
      </c>
      <c r="Z58" s="756">
        <f t="shared" si="11"/>
        <v>14.414660292049005</v>
      </c>
      <c r="AA58" s="756">
        <f t="shared" si="11"/>
        <v>14.453266826916524</v>
      </c>
      <c r="AB58" s="756">
        <f t="shared" si="11"/>
        <v>14.489212893829833</v>
      </c>
      <c r="AC58" s="756">
        <f t="shared" si="11"/>
        <v>14.527650677011865</v>
      </c>
      <c r="AD58" s="756">
        <f t="shared" si="11"/>
        <v>14.561179626754971</v>
      </c>
      <c r="AE58" s="756">
        <f t="shared" si="11"/>
        <v>14.598336442202164</v>
      </c>
      <c r="AF58" s="756">
        <f t="shared" si="11"/>
        <v>14.635251338508162</v>
      </c>
      <c r="AG58" s="756">
        <f t="shared" si="11"/>
        <v>14.672110943376717</v>
      </c>
      <c r="AH58" s="756">
        <f t="shared" si="11"/>
        <v>14.709001687621269</v>
      </c>
      <c r="AI58" s="756">
        <f t="shared" si="11"/>
        <v>14.745791311986583</v>
      </c>
      <c r="AJ58" s="846">
        <f t="shared" si="11"/>
        <v>14.783097204444132</v>
      </c>
    </row>
    <row r="59" spans="1:36" ht="25.5" customHeight="1" x14ac:dyDescent="0.2">
      <c r="A59" s="190"/>
      <c r="B59" s="957" t="s">
        <v>323</v>
      </c>
      <c r="C59" s="847" t="s">
        <v>728</v>
      </c>
      <c r="D59" s="919" t="s">
        <v>325</v>
      </c>
      <c r="E59" s="794" t="s">
        <v>729</v>
      </c>
      <c r="F59" s="795" t="s">
        <v>327</v>
      </c>
      <c r="G59" s="850">
        <v>1</v>
      </c>
      <c r="H59" s="796">
        <f>H56/H43</f>
        <v>2.230953531910342</v>
      </c>
      <c r="I59" s="797">
        <f t="shared" ref="I59:AJ59" si="12">I56/I43</f>
        <v>2.2209006696841969</v>
      </c>
      <c r="J59" s="797">
        <f t="shared" si="12"/>
        <v>2.2115730784481937</v>
      </c>
      <c r="K59" s="797">
        <f t="shared" si="12"/>
        <v>2.2017347752469614</v>
      </c>
      <c r="L59" s="798">
        <f t="shared" si="12"/>
        <v>2.1935154396215539</v>
      </c>
      <c r="M59" s="798">
        <f t="shared" si="12"/>
        <v>2.1862493789981037</v>
      </c>
      <c r="N59" s="798">
        <f t="shared" si="12"/>
        <v>2.1797077984078412</v>
      </c>
      <c r="O59" s="798">
        <f t="shared" si="12"/>
        <v>2.1734822090041579</v>
      </c>
      <c r="P59" s="798">
        <f t="shared" si="12"/>
        <v>2.1674090634875576</v>
      </c>
      <c r="Q59" s="798">
        <f t="shared" si="12"/>
        <v>2.1625172449483467</v>
      </c>
      <c r="R59" s="798">
        <f t="shared" si="12"/>
        <v>2.1573309429950185</v>
      </c>
      <c r="S59" s="798">
        <f t="shared" si="12"/>
        <v>2.2046038640319785</v>
      </c>
      <c r="T59" s="798">
        <f t="shared" si="12"/>
        <v>2.2794169179242303</v>
      </c>
      <c r="U59" s="798">
        <f t="shared" si="12"/>
        <v>2.3260693995303723</v>
      </c>
      <c r="V59" s="798">
        <f t="shared" si="12"/>
        <v>2.3202801929703063</v>
      </c>
      <c r="W59" s="798">
        <f t="shared" si="12"/>
        <v>2.3085281801809852</v>
      </c>
      <c r="X59" s="798">
        <f t="shared" si="12"/>
        <v>2.2964150979741755</v>
      </c>
      <c r="Y59" s="798">
        <f t="shared" si="12"/>
        <v>2.2851675971125744</v>
      </c>
      <c r="Z59" s="798">
        <f t="shared" si="12"/>
        <v>2.2732705136259272</v>
      </c>
      <c r="AA59" s="798">
        <f t="shared" si="12"/>
        <v>2.2617162315924917</v>
      </c>
      <c r="AB59" s="798">
        <f t="shared" si="12"/>
        <v>2.2497150307111315</v>
      </c>
      <c r="AC59" s="798">
        <f t="shared" si="12"/>
        <v>2.2383017253225441</v>
      </c>
      <c r="AD59" s="798">
        <f t="shared" si="12"/>
        <v>2.226298562718616</v>
      </c>
      <c r="AE59" s="798">
        <f t="shared" si="12"/>
        <v>2.2150511661378625</v>
      </c>
      <c r="AF59" s="798">
        <f t="shared" si="12"/>
        <v>2.2039427288307478</v>
      </c>
      <c r="AG59" s="798">
        <f t="shared" si="12"/>
        <v>2.1929985867913038</v>
      </c>
      <c r="AH59" s="798">
        <f t="shared" si="12"/>
        <v>2.1822280399603398</v>
      </c>
      <c r="AI59" s="798">
        <f t="shared" si="12"/>
        <v>2.1716070036115509</v>
      </c>
      <c r="AJ59" s="799">
        <f t="shared" si="12"/>
        <v>2.1612247961303765</v>
      </c>
    </row>
    <row r="60" spans="1:36" ht="15.75" thickBot="1" x14ac:dyDescent="0.25">
      <c r="A60" s="190"/>
      <c r="B60" s="952"/>
      <c r="C60" s="841" t="s">
        <v>730</v>
      </c>
      <c r="D60" s="842" t="s">
        <v>329</v>
      </c>
      <c r="E60" s="843" t="s">
        <v>330</v>
      </c>
      <c r="F60" s="854" t="s">
        <v>327</v>
      </c>
      <c r="G60" s="844">
        <v>1</v>
      </c>
      <c r="H60" s="855">
        <f>H57/H51</f>
        <v>2.5021761919681205</v>
      </c>
      <c r="I60" s="856">
        <f t="shared" ref="I60:AJ60" si="13">I57/I51</f>
        <v>2.4888613737771799</v>
      </c>
      <c r="J60" s="856">
        <f t="shared" si="13"/>
        <v>2.4773914222553088</v>
      </c>
      <c r="K60" s="856">
        <f t="shared" si="13"/>
        <v>2.466010381337572</v>
      </c>
      <c r="L60" s="857">
        <f>L57/L51</f>
        <v>2.4571806967849152</v>
      </c>
      <c r="M60" s="857">
        <f t="shared" si="13"/>
        <v>2.4500301054985485</v>
      </c>
      <c r="N60" s="857">
        <f t="shared" si="13"/>
        <v>2.4442097100114242</v>
      </c>
      <c r="O60" s="857">
        <f t="shared" si="13"/>
        <v>2.438990051142246</v>
      </c>
      <c r="P60" s="857">
        <f t="shared" si="13"/>
        <v>2.4343561171286074</v>
      </c>
      <c r="Q60" s="857">
        <f t="shared" si="13"/>
        <v>2.4313341020189343</v>
      </c>
      <c r="R60" s="857">
        <f t="shared" si="13"/>
        <v>2.4281722928483438</v>
      </c>
      <c r="S60" s="857">
        <f t="shared" si="13"/>
        <v>2.4265916826691027</v>
      </c>
      <c r="T60" s="857">
        <f t="shared" si="13"/>
        <v>2.4244185190466072</v>
      </c>
      <c r="U60" s="857" t="e">
        <f t="shared" si="13"/>
        <v>#DIV/0!</v>
      </c>
      <c r="V60" s="857" t="e">
        <f t="shared" si="13"/>
        <v>#DIV/0!</v>
      </c>
      <c r="W60" s="857" t="e">
        <f t="shared" si="13"/>
        <v>#DIV/0!</v>
      </c>
      <c r="X60" s="857" t="e">
        <f t="shared" si="13"/>
        <v>#DIV/0!</v>
      </c>
      <c r="Y60" s="857" t="e">
        <f t="shared" si="13"/>
        <v>#DIV/0!</v>
      </c>
      <c r="Z60" s="857" t="e">
        <f t="shared" si="13"/>
        <v>#DIV/0!</v>
      </c>
      <c r="AA60" s="857" t="e">
        <f t="shared" si="13"/>
        <v>#DIV/0!</v>
      </c>
      <c r="AB60" s="857" t="e">
        <f t="shared" si="13"/>
        <v>#DIV/0!</v>
      </c>
      <c r="AC60" s="857" t="e">
        <f t="shared" si="13"/>
        <v>#DIV/0!</v>
      </c>
      <c r="AD60" s="857" t="e">
        <f t="shared" si="13"/>
        <v>#DIV/0!</v>
      </c>
      <c r="AE60" s="857" t="e">
        <f t="shared" si="13"/>
        <v>#DIV/0!</v>
      </c>
      <c r="AF60" s="857" t="e">
        <f t="shared" si="13"/>
        <v>#DIV/0!</v>
      </c>
      <c r="AG60" s="857" t="e">
        <f t="shared" si="13"/>
        <v>#DIV/0!</v>
      </c>
      <c r="AH60" s="857" t="e">
        <f t="shared" si="13"/>
        <v>#DIV/0!</v>
      </c>
      <c r="AI60" s="857" t="e">
        <f t="shared" si="13"/>
        <v>#DIV/0!</v>
      </c>
      <c r="AJ60" s="858" t="e">
        <f t="shared" si="13"/>
        <v>#DIV/0!</v>
      </c>
    </row>
    <row r="61" spans="1:36" ht="15" customHeight="1" x14ac:dyDescent="0.2">
      <c r="A61" s="190"/>
      <c r="B61" s="957" t="s">
        <v>331</v>
      </c>
      <c r="C61" s="859" t="s">
        <v>731</v>
      </c>
      <c r="D61" s="860" t="s">
        <v>333</v>
      </c>
      <c r="E61" s="861" t="s">
        <v>732</v>
      </c>
      <c r="F61" s="862" t="s">
        <v>210</v>
      </c>
      <c r="G61" s="862">
        <v>0</v>
      </c>
      <c r="H61" s="863">
        <f>H43/(H43+H51)</f>
        <v>0.48247387937844938</v>
      </c>
      <c r="I61" s="702">
        <f t="shared" ref="I61:AJ61" si="14">I43/(I43+I51)</f>
        <v>0.49814709979106497</v>
      </c>
      <c r="J61" s="702">
        <f t="shared" si="14"/>
        <v>0.51321697809171174</v>
      </c>
      <c r="K61" s="702">
        <f t="shared" si="14"/>
        <v>0.52795747004295279</v>
      </c>
      <c r="L61" s="864">
        <f t="shared" si="14"/>
        <v>0.54154297211203339</v>
      </c>
      <c r="M61" s="864">
        <f t="shared" si="14"/>
        <v>0.55440841733349988</v>
      </c>
      <c r="N61" s="864">
        <f t="shared" si="14"/>
        <v>0.56660535507001175</v>
      </c>
      <c r="O61" s="864">
        <f t="shared" si="14"/>
        <v>0.57839314630378191</v>
      </c>
      <c r="P61" s="864">
        <f t="shared" si="14"/>
        <v>0.58957126641919555</v>
      </c>
      <c r="Q61" s="864">
        <f t="shared" si="14"/>
        <v>0.60026263021570736</v>
      </c>
      <c r="R61" s="864">
        <f t="shared" si="14"/>
        <v>0.61056074932520943</v>
      </c>
      <c r="S61" s="864">
        <f t="shared" si="14"/>
        <v>0.69226391744267335</v>
      </c>
      <c r="T61" s="864">
        <f t="shared" si="14"/>
        <v>0.85102453226390695</v>
      </c>
      <c r="U61" s="864">
        <f t="shared" si="14"/>
        <v>1</v>
      </c>
      <c r="V61" s="864">
        <f t="shared" si="14"/>
        <v>1</v>
      </c>
      <c r="W61" s="864">
        <f t="shared" si="14"/>
        <v>1</v>
      </c>
      <c r="X61" s="864">
        <f t="shared" si="14"/>
        <v>1</v>
      </c>
      <c r="Y61" s="864">
        <f t="shared" si="14"/>
        <v>1</v>
      </c>
      <c r="Z61" s="864">
        <f t="shared" si="14"/>
        <v>1</v>
      </c>
      <c r="AA61" s="864">
        <f t="shared" si="14"/>
        <v>1</v>
      </c>
      <c r="AB61" s="864">
        <f t="shared" si="14"/>
        <v>1</v>
      </c>
      <c r="AC61" s="864">
        <f t="shared" si="14"/>
        <v>1</v>
      </c>
      <c r="AD61" s="864">
        <f t="shared" si="14"/>
        <v>1</v>
      </c>
      <c r="AE61" s="864">
        <f t="shared" si="14"/>
        <v>1</v>
      </c>
      <c r="AF61" s="864">
        <f t="shared" si="14"/>
        <v>1</v>
      </c>
      <c r="AG61" s="864">
        <f t="shared" si="14"/>
        <v>1</v>
      </c>
      <c r="AH61" s="864">
        <f t="shared" si="14"/>
        <v>1</v>
      </c>
      <c r="AI61" s="864">
        <f t="shared" si="14"/>
        <v>1</v>
      </c>
      <c r="AJ61" s="865">
        <f t="shared" si="14"/>
        <v>1</v>
      </c>
    </row>
    <row r="62" spans="1:36" ht="15.75" thickBot="1" x14ac:dyDescent="0.25">
      <c r="A62" s="190"/>
      <c r="B62" s="952"/>
      <c r="C62" s="841" t="s">
        <v>733</v>
      </c>
      <c r="D62" s="842" t="s">
        <v>336</v>
      </c>
      <c r="E62" s="843" t="s">
        <v>734</v>
      </c>
      <c r="F62" s="844" t="s">
        <v>210</v>
      </c>
      <c r="G62" s="854">
        <v>0</v>
      </c>
      <c r="H62" s="867">
        <f>H43/(H43+H50+H52+H51)</f>
        <v>0.45990829187938281</v>
      </c>
      <c r="I62" s="703">
        <f t="shared" ref="I62:AJ62" si="15">I43/(I43+I50+I52+I51)</f>
        <v>0.47512282716984749</v>
      </c>
      <c r="J62" s="703">
        <f t="shared" si="15"/>
        <v>0.48976282840722463</v>
      </c>
      <c r="K62" s="703">
        <f t="shared" si="15"/>
        <v>0.50409966008648044</v>
      </c>
      <c r="L62" s="868">
        <f t="shared" si="15"/>
        <v>0.51731925873463958</v>
      </c>
      <c r="M62" s="868">
        <f t="shared" si="15"/>
        <v>0.52984376205852257</v>
      </c>
      <c r="N62" s="868">
        <f t="shared" si="15"/>
        <v>0.54172134876335498</v>
      </c>
      <c r="O62" s="868">
        <f t="shared" si="15"/>
        <v>0.55321134023744489</v>
      </c>
      <c r="P62" s="868">
        <f t="shared" si="15"/>
        <v>0.56410828131513491</v>
      </c>
      <c r="Q62" s="868">
        <f t="shared" si="15"/>
        <v>0.57453415209523684</v>
      </c>
      <c r="R62" s="868">
        <f t="shared" si="15"/>
        <v>0.58458209930136307</v>
      </c>
      <c r="S62" s="868">
        <f t="shared" si="15"/>
        <v>0.66300131854307709</v>
      </c>
      <c r="T62" s="868">
        <f t="shared" si="15"/>
        <v>0.81526956688538188</v>
      </c>
      <c r="U62" s="868">
        <f t="shared" si="15"/>
        <v>0.958225976953198</v>
      </c>
      <c r="V62" s="868">
        <f t="shared" si="15"/>
        <v>0.95844993660732114</v>
      </c>
      <c r="W62" s="868">
        <f t="shared" si="15"/>
        <v>0.95877189113175376</v>
      </c>
      <c r="X62" s="868">
        <f t="shared" si="15"/>
        <v>0.95908876932580711</v>
      </c>
      <c r="Y62" s="868">
        <f t="shared" si="15"/>
        <v>0.95940069325661947</v>
      </c>
      <c r="Z62" s="868">
        <f t="shared" si="15"/>
        <v>0.95970778101936127</v>
      </c>
      <c r="AA62" s="868">
        <f t="shared" si="15"/>
        <v>0.96001014690077102</v>
      </c>
      <c r="AB62" s="868">
        <f t="shared" si="15"/>
        <v>0.96031141606111536</v>
      </c>
      <c r="AC62" s="868">
        <f t="shared" si="15"/>
        <v>0.9606080760783966</v>
      </c>
      <c r="AD62" s="868">
        <f t="shared" si="15"/>
        <v>0.96090023430068161</v>
      </c>
      <c r="AE62" s="868">
        <f t="shared" si="15"/>
        <v>0.9611879946977282</v>
      </c>
      <c r="AF62" s="868">
        <f t="shared" si="15"/>
        <v>0.9614714579953757</v>
      </c>
      <c r="AG62" s="868">
        <f t="shared" si="15"/>
        <v>0.96175072180346577</v>
      </c>
      <c r="AH62" s="868">
        <f t="shared" si="15"/>
        <v>0.96202588073765705</v>
      </c>
      <c r="AI62" s="868">
        <f t="shared" si="15"/>
        <v>0.962297026535477</v>
      </c>
      <c r="AJ62" s="869">
        <f t="shared" si="15"/>
        <v>0.9625642481669302</v>
      </c>
    </row>
    <row r="63" spans="1:36" x14ac:dyDescent="0.2">
      <c r="A63" s="305"/>
      <c r="B63" s="306"/>
      <c r="C63" s="172"/>
      <c r="D63" s="172"/>
      <c r="E63" s="307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</row>
    <row r="64" spans="1:36" x14ac:dyDescent="0.2">
      <c r="A64" s="220"/>
      <c r="B64" s="220"/>
      <c r="C64" s="220"/>
      <c r="D64" s="154" t="str">
        <f>'TITLE PAGE'!B9</f>
        <v>Company:</v>
      </c>
      <c r="E64" s="156" t="str">
        <f>'TITLE PAGE'!D9</f>
        <v>Hafren Dyfrdwy</v>
      </c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</row>
    <row r="65" spans="1:36" x14ac:dyDescent="0.2">
      <c r="A65" s="220"/>
      <c r="B65" s="220"/>
      <c r="C65" s="220"/>
      <c r="D65" s="158" t="str">
        <f>'TITLE PAGE'!B10</f>
        <v>Resource Zone Name:</v>
      </c>
      <c r="E65" s="160" t="str">
        <f>'TITLE PAGE'!D10</f>
        <v>Llanfyllin</v>
      </c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</row>
    <row r="66" spans="1:36" ht="18" x14ac:dyDescent="0.25">
      <c r="A66" s="220"/>
      <c r="B66" s="220"/>
      <c r="C66" s="220"/>
      <c r="D66" s="158" t="str">
        <f>'TITLE PAGE'!B11</f>
        <v>Resource Zone Number:</v>
      </c>
      <c r="E66" s="163">
        <f>'TITLE PAGE'!D11</f>
        <v>3</v>
      </c>
      <c r="F66" s="220"/>
      <c r="G66" s="220"/>
      <c r="H66" s="220"/>
      <c r="I66" s="225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</row>
    <row r="67" spans="1:36" ht="18" x14ac:dyDescent="0.25">
      <c r="A67" s="220"/>
      <c r="B67" s="220"/>
      <c r="C67" s="220"/>
      <c r="D67" s="158" t="str">
        <f>'TITLE PAGE'!B12</f>
        <v xml:space="preserve">Planning Scenario Name:                                                                     </v>
      </c>
      <c r="E67" s="160" t="str">
        <f>'TITLE PAGE'!D12</f>
        <v>Dry Year Annual Average</v>
      </c>
      <c r="F67" s="220"/>
      <c r="G67" s="220"/>
      <c r="H67" s="220"/>
      <c r="I67" s="225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</row>
    <row r="68" spans="1:36" ht="18" x14ac:dyDescent="0.25">
      <c r="A68" s="220"/>
      <c r="B68" s="220"/>
      <c r="C68" s="220"/>
      <c r="D68" s="166" t="str">
        <f>'TITLE PAGE'!B13</f>
        <v xml:space="preserve">Chosen Level of Service:  </v>
      </c>
      <c r="E68" s="168" t="str">
        <f>'TITLE PAGE'!D13</f>
        <v>No more than 1 in 40 years</v>
      </c>
      <c r="F68" s="220"/>
      <c r="G68" s="220"/>
      <c r="H68" s="220"/>
      <c r="I68" s="225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</row>
    <row r="69" spans="1:36" x14ac:dyDescent="0.2">
      <c r="A69" s="220"/>
      <c r="B69" s="220"/>
      <c r="C69" s="220"/>
      <c r="D69" s="220"/>
      <c r="E69" s="308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</row>
  </sheetData>
  <sheetProtection algorithmName="SHA-512" hashValue="2L+Ka7v2UVlzIyBnjh65Hmo7RZIXXL+GZPK170TSamalb4wM9EN+3w8+opeosYhrISzEayJULokQBAwypV3pPA==" saltValue="kqzsi23HwsQHZZRPv5vPxg==" spinCount="100000" sheet="1" objects="1" scenarios="1"/>
  <mergeCells count="7">
    <mergeCell ref="B61:B62"/>
    <mergeCell ref="B3:B12"/>
    <mergeCell ref="B13:B31"/>
    <mergeCell ref="B32:B39"/>
    <mergeCell ref="B40:B53"/>
    <mergeCell ref="B54:B58"/>
    <mergeCell ref="B59:B60"/>
  </mergeCells>
  <conditionalFormatting sqref="H60:T60 V60:AJ60">
    <cfRule type="cellIs" dxfId="5" priority="4" stopIfTrue="1" operator="equal">
      <formula>""</formula>
    </cfRule>
  </conditionalFormatting>
  <conditionalFormatting sqref="D60">
    <cfRule type="cellIs" dxfId="4" priority="3" stopIfTrue="1" operator="notEqual">
      <formula>"Unmeasured Household - Occupancy Rate"</formula>
    </cfRule>
  </conditionalFormatting>
  <conditionalFormatting sqref="F60">
    <cfRule type="cellIs" dxfId="3" priority="2" stopIfTrue="1" operator="notEqual">
      <formula>"h/prop"</formula>
    </cfRule>
  </conditionalFormatting>
  <conditionalFormatting sqref="E60">
    <cfRule type="cellIs" dxfId="2" priority="1" stopIfTrue="1" operator="notEqual">
      <formula>"52BL/46BL"</formula>
    </cfRule>
  </conditionalFormatting>
  <pageMargins left="0.7" right="0.7" top="0.75" bottom="0.75" header="0.3" footer="0.3"/>
  <pageSetup paperSize="9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zoomScale="80" zoomScaleNormal="80" workbookViewId="0">
      <selection activeCell="B2" sqref="B2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88671875" customWidth="1"/>
    <col min="5" max="5" width="32.88671875" customWidth="1"/>
    <col min="6" max="6" width="6.109375" customWidth="1"/>
    <col min="7" max="7" width="10.88671875" customWidth="1"/>
    <col min="8" max="8" width="15.44140625" customWidth="1"/>
    <col min="9" max="9" width="12.109375" customWidth="1"/>
    <col min="10" max="10" width="12.6640625" customWidth="1"/>
    <col min="11" max="11" width="12" customWidth="1"/>
    <col min="12" max="36" width="11.44140625" customWidth="1"/>
    <col min="40" max="40" width="9.88671875" bestFit="1" customWidth="1"/>
    <col min="43" max="43" width="23.5546875" bestFit="1" customWidth="1"/>
    <col min="257" max="257" width="2.109375" customWidth="1"/>
    <col min="258" max="258" width="7.88671875" customWidth="1"/>
    <col min="259" max="259" width="5.6640625" customWidth="1"/>
    <col min="260" max="260" width="39.88671875" customWidth="1"/>
    <col min="261" max="261" width="32.88671875" customWidth="1"/>
    <col min="262" max="262" width="6.109375" customWidth="1"/>
    <col min="263" max="263" width="7.88671875" bestFit="1" customWidth="1"/>
    <col min="264" max="264" width="15.44140625" customWidth="1"/>
    <col min="265" max="265" width="12.1093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88671875" customWidth="1"/>
    <col min="517" max="517" width="32.88671875" customWidth="1"/>
    <col min="518" max="518" width="6.109375" customWidth="1"/>
    <col min="519" max="519" width="7.88671875" bestFit="1" customWidth="1"/>
    <col min="520" max="520" width="15.44140625" customWidth="1"/>
    <col min="521" max="521" width="12.1093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88671875" customWidth="1"/>
    <col min="773" max="773" width="32.88671875" customWidth="1"/>
    <col min="774" max="774" width="6.109375" customWidth="1"/>
    <col min="775" max="775" width="7.88671875" bestFit="1" customWidth="1"/>
    <col min="776" max="776" width="15.44140625" customWidth="1"/>
    <col min="777" max="777" width="12.1093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88671875" customWidth="1"/>
    <col min="1029" max="1029" width="32.88671875" customWidth="1"/>
    <col min="1030" max="1030" width="6.109375" customWidth="1"/>
    <col min="1031" max="1031" width="7.88671875" bestFit="1" customWidth="1"/>
    <col min="1032" max="1032" width="15.44140625" customWidth="1"/>
    <col min="1033" max="1033" width="12.1093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88671875" customWidth="1"/>
    <col min="1285" max="1285" width="32.88671875" customWidth="1"/>
    <col min="1286" max="1286" width="6.109375" customWidth="1"/>
    <col min="1287" max="1287" width="7.88671875" bestFit="1" customWidth="1"/>
    <col min="1288" max="1288" width="15.44140625" customWidth="1"/>
    <col min="1289" max="1289" width="12.1093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88671875" customWidth="1"/>
    <col min="1541" max="1541" width="32.88671875" customWidth="1"/>
    <col min="1542" max="1542" width="6.109375" customWidth="1"/>
    <col min="1543" max="1543" width="7.88671875" bestFit="1" customWidth="1"/>
    <col min="1544" max="1544" width="15.44140625" customWidth="1"/>
    <col min="1545" max="1545" width="12.1093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88671875" customWidth="1"/>
    <col min="1797" max="1797" width="32.88671875" customWidth="1"/>
    <col min="1798" max="1798" width="6.109375" customWidth="1"/>
    <col min="1799" max="1799" width="7.88671875" bestFit="1" customWidth="1"/>
    <col min="1800" max="1800" width="15.44140625" customWidth="1"/>
    <col min="1801" max="1801" width="12.1093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88671875" customWidth="1"/>
    <col min="2053" max="2053" width="32.88671875" customWidth="1"/>
    <col min="2054" max="2054" width="6.109375" customWidth="1"/>
    <col min="2055" max="2055" width="7.88671875" bestFit="1" customWidth="1"/>
    <col min="2056" max="2056" width="15.44140625" customWidth="1"/>
    <col min="2057" max="2057" width="12.1093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88671875" customWidth="1"/>
    <col min="2309" max="2309" width="32.88671875" customWidth="1"/>
    <col min="2310" max="2310" width="6.109375" customWidth="1"/>
    <col min="2311" max="2311" width="7.88671875" bestFit="1" customWidth="1"/>
    <col min="2312" max="2312" width="15.44140625" customWidth="1"/>
    <col min="2313" max="2313" width="12.1093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88671875" customWidth="1"/>
    <col min="2565" max="2565" width="32.88671875" customWidth="1"/>
    <col min="2566" max="2566" width="6.109375" customWidth="1"/>
    <col min="2567" max="2567" width="7.88671875" bestFit="1" customWidth="1"/>
    <col min="2568" max="2568" width="15.44140625" customWidth="1"/>
    <col min="2569" max="2569" width="12.1093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88671875" customWidth="1"/>
    <col min="2821" max="2821" width="32.88671875" customWidth="1"/>
    <col min="2822" max="2822" width="6.109375" customWidth="1"/>
    <col min="2823" max="2823" width="7.88671875" bestFit="1" customWidth="1"/>
    <col min="2824" max="2824" width="15.44140625" customWidth="1"/>
    <col min="2825" max="2825" width="12.1093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88671875" customWidth="1"/>
    <col min="3077" max="3077" width="32.88671875" customWidth="1"/>
    <col min="3078" max="3078" width="6.109375" customWidth="1"/>
    <col min="3079" max="3079" width="7.88671875" bestFit="1" customWidth="1"/>
    <col min="3080" max="3080" width="15.44140625" customWidth="1"/>
    <col min="3081" max="3081" width="12.1093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88671875" customWidth="1"/>
    <col min="3333" max="3333" width="32.88671875" customWidth="1"/>
    <col min="3334" max="3334" width="6.109375" customWidth="1"/>
    <col min="3335" max="3335" width="7.88671875" bestFit="1" customWidth="1"/>
    <col min="3336" max="3336" width="15.44140625" customWidth="1"/>
    <col min="3337" max="3337" width="12.1093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88671875" customWidth="1"/>
    <col min="3589" max="3589" width="32.88671875" customWidth="1"/>
    <col min="3590" max="3590" width="6.109375" customWidth="1"/>
    <col min="3591" max="3591" width="7.88671875" bestFit="1" customWidth="1"/>
    <col min="3592" max="3592" width="15.44140625" customWidth="1"/>
    <col min="3593" max="3593" width="12.1093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88671875" customWidth="1"/>
    <col min="3845" max="3845" width="32.88671875" customWidth="1"/>
    <col min="3846" max="3846" width="6.109375" customWidth="1"/>
    <col min="3847" max="3847" width="7.88671875" bestFit="1" customWidth="1"/>
    <col min="3848" max="3848" width="15.44140625" customWidth="1"/>
    <col min="3849" max="3849" width="12.1093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88671875" customWidth="1"/>
    <col min="4101" max="4101" width="32.88671875" customWidth="1"/>
    <col min="4102" max="4102" width="6.109375" customWidth="1"/>
    <col min="4103" max="4103" width="7.88671875" bestFit="1" customWidth="1"/>
    <col min="4104" max="4104" width="15.44140625" customWidth="1"/>
    <col min="4105" max="4105" width="12.1093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88671875" customWidth="1"/>
    <col min="4357" max="4357" width="32.88671875" customWidth="1"/>
    <col min="4358" max="4358" width="6.109375" customWidth="1"/>
    <col min="4359" max="4359" width="7.88671875" bestFit="1" customWidth="1"/>
    <col min="4360" max="4360" width="15.44140625" customWidth="1"/>
    <col min="4361" max="4361" width="12.1093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88671875" customWidth="1"/>
    <col min="4613" max="4613" width="32.88671875" customWidth="1"/>
    <col min="4614" max="4614" width="6.109375" customWidth="1"/>
    <col min="4615" max="4615" width="7.88671875" bestFit="1" customWidth="1"/>
    <col min="4616" max="4616" width="15.44140625" customWidth="1"/>
    <col min="4617" max="4617" width="12.1093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88671875" customWidth="1"/>
    <col min="4869" max="4869" width="32.88671875" customWidth="1"/>
    <col min="4870" max="4870" width="6.109375" customWidth="1"/>
    <col min="4871" max="4871" width="7.88671875" bestFit="1" customWidth="1"/>
    <col min="4872" max="4872" width="15.44140625" customWidth="1"/>
    <col min="4873" max="4873" width="12.1093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88671875" customWidth="1"/>
    <col min="5125" max="5125" width="32.88671875" customWidth="1"/>
    <col min="5126" max="5126" width="6.109375" customWidth="1"/>
    <col min="5127" max="5127" width="7.88671875" bestFit="1" customWidth="1"/>
    <col min="5128" max="5128" width="15.44140625" customWidth="1"/>
    <col min="5129" max="5129" width="12.1093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88671875" customWidth="1"/>
    <col min="5381" max="5381" width="32.88671875" customWidth="1"/>
    <col min="5382" max="5382" width="6.109375" customWidth="1"/>
    <col min="5383" max="5383" width="7.88671875" bestFit="1" customWidth="1"/>
    <col min="5384" max="5384" width="15.44140625" customWidth="1"/>
    <col min="5385" max="5385" width="12.1093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88671875" customWidth="1"/>
    <col min="5637" max="5637" width="32.88671875" customWidth="1"/>
    <col min="5638" max="5638" width="6.109375" customWidth="1"/>
    <col min="5639" max="5639" width="7.88671875" bestFit="1" customWidth="1"/>
    <col min="5640" max="5640" width="15.44140625" customWidth="1"/>
    <col min="5641" max="5641" width="12.1093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88671875" customWidth="1"/>
    <col min="5893" max="5893" width="32.88671875" customWidth="1"/>
    <col min="5894" max="5894" width="6.109375" customWidth="1"/>
    <col min="5895" max="5895" width="7.88671875" bestFit="1" customWidth="1"/>
    <col min="5896" max="5896" width="15.44140625" customWidth="1"/>
    <col min="5897" max="5897" width="12.1093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88671875" customWidth="1"/>
    <col min="6149" max="6149" width="32.88671875" customWidth="1"/>
    <col min="6150" max="6150" width="6.109375" customWidth="1"/>
    <col min="6151" max="6151" width="7.88671875" bestFit="1" customWidth="1"/>
    <col min="6152" max="6152" width="15.44140625" customWidth="1"/>
    <col min="6153" max="6153" width="12.1093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88671875" customWidth="1"/>
    <col min="6405" max="6405" width="32.88671875" customWidth="1"/>
    <col min="6406" max="6406" width="6.109375" customWidth="1"/>
    <col min="6407" max="6407" width="7.88671875" bestFit="1" customWidth="1"/>
    <col min="6408" max="6408" width="15.44140625" customWidth="1"/>
    <col min="6409" max="6409" width="12.1093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88671875" customWidth="1"/>
    <col min="6661" max="6661" width="32.88671875" customWidth="1"/>
    <col min="6662" max="6662" width="6.109375" customWidth="1"/>
    <col min="6663" max="6663" width="7.88671875" bestFit="1" customWidth="1"/>
    <col min="6664" max="6664" width="15.44140625" customWidth="1"/>
    <col min="6665" max="6665" width="12.1093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88671875" customWidth="1"/>
    <col min="6917" max="6917" width="32.88671875" customWidth="1"/>
    <col min="6918" max="6918" width="6.109375" customWidth="1"/>
    <col min="6919" max="6919" width="7.88671875" bestFit="1" customWidth="1"/>
    <col min="6920" max="6920" width="15.44140625" customWidth="1"/>
    <col min="6921" max="6921" width="12.1093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88671875" customWidth="1"/>
    <col min="7173" max="7173" width="32.88671875" customWidth="1"/>
    <col min="7174" max="7174" width="6.109375" customWidth="1"/>
    <col min="7175" max="7175" width="7.88671875" bestFit="1" customWidth="1"/>
    <col min="7176" max="7176" width="15.44140625" customWidth="1"/>
    <col min="7177" max="7177" width="12.1093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88671875" customWidth="1"/>
    <col min="7429" max="7429" width="32.88671875" customWidth="1"/>
    <col min="7430" max="7430" width="6.109375" customWidth="1"/>
    <col min="7431" max="7431" width="7.88671875" bestFit="1" customWidth="1"/>
    <col min="7432" max="7432" width="15.44140625" customWidth="1"/>
    <col min="7433" max="7433" width="12.1093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88671875" customWidth="1"/>
    <col min="7685" max="7685" width="32.88671875" customWidth="1"/>
    <col min="7686" max="7686" width="6.109375" customWidth="1"/>
    <col min="7687" max="7687" width="7.88671875" bestFit="1" customWidth="1"/>
    <col min="7688" max="7688" width="15.44140625" customWidth="1"/>
    <col min="7689" max="7689" width="12.1093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88671875" customWidth="1"/>
    <col min="7941" max="7941" width="32.88671875" customWidth="1"/>
    <col min="7942" max="7942" width="6.109375" customWidth="1"/>
    <col min="7943" max="7943" width="7.88671875" bestFit="1" customWidth="1"/>
    <col min="7944" max="7944" width="15.44140625" customWidth="1"/>
    <col min="7945" max="7945" width="12.1093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88671875" customWidth="1"/>
    <col min="8197" max="8197" width="32.88671875" customWidth="1"/>
    <col min="8198" max="8198" width="6.109375" customWidth="1"/>
    <col min="8199" max="8199" width="7.88671875" bestFit="1" customWidth="1"/>
    <col min="8200" max="8200" width="15.44140625" customWidth="1"/>
    <col min="8201" max="8201" width="12.1093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88671875" customWidth="1"/>
    <col min="8453" max="8453" width="32.88671875" customWidth="1"/>
    <col min="8454" max="8454" width="6.109375" customWidth="1"/>
    <col min="8455" max="8455" width="7.88671875" bestFit="1" customWidth="1"/>
    <col min="8456" max="8456" width="15.44140625" customWidth="1"/>
    <col min="8457" max="8457" width="12.1093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88671875" customWidth="1"/>
    <col min="8709" max="8709" width="32.88671875" customWidth="1"/>
    <col min="8710" max="8710" width="6.109375" customWidth="1"/>
    <col min="8711" max="8711" width="7.88671875" bestFit="1" customWidth="1"/>
    <col min="8712" max="8712" width="15.44140625" customWidth="1"/>
    <col min="8713" max="8713" width="12.1093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88671875" customWidth="1"/>
    <col min="8965" max="8965" width="32.88671875" customWidth="1"/>
    <col min="8966" max="8966" width="6.109375" customWidth="1"/>
    <col min="8967" max="8967" width="7.88671875" bestFit="1" customWidth="1"/>
    <col min="8968" max="8968" width="15.44140625" customWidth="1"/>
    <col min="8969" max="8969" width="12.1093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88671875" customWidth="1"/>
    <col min="9221" max="9221" width="32.88671875" customWidth="1"/>
    <col min="9222" max="9222" width="6.109375" customWidth="1"/>
    <col min="9223" max="9223" width="7.88671875" bestFit="1" customWidth="1"/>
    <col min="9224" max="9224" width="15.44140625" customWidth="1"/>
    <col min="9225" max="9225" width="12.1093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88671875" customWidth="1"/>
    <col min="9477" max="9477" width="32.88671875" customWidth="1"/>
    <col min="9478" max="9478" width="6.109375" customWidth="1"/>
    <col min="9479" max="9479" width="7.88671875" bestFit="1" customWidth="1"/>
    <col min="9480" max="9480" width="15.44140625" customWidth="1"/>
    <col min="9481" max="9481" width="12.1093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88671875" customWidth="1"/>
    <col min="9733" max="9733" width="32.88671875" customWidth="1"/>
    <col min="9734" max="9734" width="6.109375" customWidth="1"/>
    <col min="9735" max="9735" width="7.88671875" bestFit="1" customWidth="1"/>
    <col min="9736" max="9736" width="15.44140625" customWidth="1"/>
    <col min="9737" max="9737" width="12.1093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88671875" customWidth="1"/>
    <col min="9989" max="9989" width="32.88671875" customWidth="1"/>
    <col min="9990" max="9990" width="6.109375" customWidth="1"/>
    <col min="9991" max="9991" width="7.88671875" bestFit="1" customWidth="1"/>
    <col min="9992" max="9992" width="15.44140625" customWidth="1"/>
    <col min="9993" max="9993" width="12.1093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88671875" customWidth="1"/>
    <col min="10245" max="10245" width="32.886718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1093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88671875" customWidth="1"/>
    <col min="10501" max="10501" width="32.886718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1093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88671875" customWidth="1"/>
    <col min="10757" max="10757" width="32.886718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1093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88671875" customWidth="1"/>
    <col min="11013" max="11013" width="32.886718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1093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88671875" customWidth="1"/>
    <col min="11269" max="11269" width="32.886718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1093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88671875" customWidth="1"/>
    <col min="11525" max="11525" width="32.886718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1093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88671875" customWidth="1"/>
    <col min="11781" max="11781" width="32.886718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1093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88671875" customWidth="1"/>
    <col min="12037" max="12037" width="32.886718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1093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88671875" customWidth="1"/>
    <col min="12293" max="12293" width="32.886718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1093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88671875" customWidth="1"/>
    <col min="12549" max="12549" width="32.886718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1093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88671875" customWidth="1"/>
    <col min="12805" max="12805" width="32.886718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1093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88671875" customWidth="1"/>
    <col min="13061" max="13061" width="32.886718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1093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88671875" customWidth="1"/>
    <col min="13317" max="13317" width="32.886718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1093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88671875" customWidth="1"/>
    <col min="13573" max="13573" width="32.886718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1093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88671875" customWidth="1"/>
    <col min="13829" max="13829" width="32.886718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1093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88671875" customWidth="1"/>
    <col min="14085" max="14085" width="32.886718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1093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88671875" customWidth="1"/>
    <col min="14341" max="14341" width="32.886718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1093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88671875" customWidth="1"/>
    <col min="14597" max="14597" width="32.886718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1093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88671875" customWidth="1"/>
    <col min="14853" max="14853" width="32.886718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1093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88671875" customWidth="1"/>
    <col min="15109" max="15109" width="32.886718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1093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88671875" customWidth="1"/>
    <col min="15365" max="15365" width="32.886718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1093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88671875" customWidth="1"/>
    <col min="15621" max="15621" width="32.886718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1093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88671875" customWidth="1"/>
    <col min="15877" max="15877" width="32.886718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1093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88671875" customWidth="1"/>
    <col min="16133" max="16133" width="32.886718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109375" customWidth="1"/>
    <col min="16138" max="16138" width="12.6640625" customWidth="1"/>
    <col min="16139" max="16139" width="12" customWidth="1"/>
    <col min="16140" max="16164" width="11.44140625" customWidth="1"/>
  </cols>
  <sheetData>
    <row r="1" spans="1:43" ht="18.75" thickBot="1" x14ac:dyDescent="0.3">
      <c r="A1" s="184"/>
      <c r="B1" s="176"/>
      <c r="C1" s="177" t="s">
        <v>735</v>
      </c>
      <c r="D1" s="206"/>
      <c r="E1" s="272"/>
      <c r="F1" s="180"/>
      <c r="G1" s="180"/>
      <c r="H1" s="180"/>
      <c r="I1" s="180"/>
      <c r="J1" s="181"/>
      <c r="K1" s="181"/>
      <c r="L1" s="273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  <c r="AL1" s="628"/>
      <c r="AM1" s="628"/>
      <c r="AN1" s="628"/>
      <c r="AO1" s="628"/>
      <c r="AP1" s="628"/>
      <c r="AQ1" s="628"/>
    </row>
    <row r="2" spans="1:43" ht="32.25" thickBot="1" x14ac:dyDescent="0.25">
      <c r="A2" s="186"/>
      <c r="B2" s="186"/>
      <c r="C2" s="274" t="s">
        <v>596</v>
      </c>
      <c r="D2" s="187" t="s">
        <v>138</v>
      </c>
      <c r="E2" s="275" t="s">
        <v>110</v>
      </c>
      <c r="F2" s="187" t="s">
        <v>139</v>
      </c>
      <c r="G2" s="187" t="s">
        <v>188</v>
      </c>
      <c r="H2" s="210" t="str">
        <f>'TITLE PAGE'!D14</f>
        <v>2016/17</v>
      </c>
      <c r="I2" s="276" t="str">
        <f>'WRZ summary'!E5</f>
        <v>For info 2017-18</v>
      </c>
      <c r="J2" s="276" t="str">
        <f>'WRZ summary'!F5</f>
        <v>For info 2018-19</v>
      </c>
      <c r="K2" s="276" t="str">
        <f>'WRZ summary'!G5</f>
        <v>For info 2019-20</v>
      </c>
      <c r="L2" s="211" t="str">
        <f>'WRZ summary'!H5</f>
        <v>2020-21</v>
      </c>
      <c r="M2" s="211" t="str">
        <f>'WRZ summary'!I5</f>
        <v>2021-22</v>
      </c>
      <c r="N2" s="211" t="str">
        <f>'WRZ summary'!J5</f>
        <v>2022-23</v>
      </c>
      <c r="O2" s="211" t="str">
        <f>'WRZ summary'!K5</f>
        <v>2023-24</v>
      </c>
      <c r="P2" s="211" t="str">
        <f>'WRZ summary'!L5</f>
        <v>2024-25</v>
      </c>
      <c r="Q2" s="211" t="str">
        <f>'WRZ summary'!M5</f>
        <v>2025-26</v>
      </c>
      <c r="R2" s="211" t="str">
        <f>'WRZ summary'!N5</f>
        <v>2026-27</v>
      </c>
      <c r="S2" s="211" t="str">
        <f>'WRZ summary'!O5</f>
        <v>2027-28</v>
      </c>
      <c r="T2" s="211" t="str">
        <f>'WRZ summary'!P5</f>
        <v>2028-29</v>
      </c>
      <c r="U2" s="211" t="str">
        <f>'WRZ summary'!Q5</f>
        <v>2029-30</v>
      </c>
      <c r="V2" s="211" t="str">
        <f>'WRZ summary'!R5</f>
        <v>2030-31</v>
      </c>
      <c r="W2" s="211" t="str">
        <f>'WRZ summary'!S5</f>
        <v>2031-32</v>
      </c>
      <c r="X2" s="211" t="str">
        <f>'WRZ summary'!T5</f>
        <v>2032-33</v>
      </c>
      <c r="Y2" s="211" t="str">
        <f>'WRZ summary'!U5</f>
        <v>2033-34</v>
      </c>
      <c r="Z2" s="211" t="str">
        <f>'WRZ summary'!V5</f>
        <v>2034-35</v>
      </c>
      <c r="AA2" s="211" t="str">
        <f>'WRZ summary'!W5</f>
        <v>2035-36</v>
      </c>
      <c r="AB2" s="211" t="str">
        <f>'WRZ summary'!X5</f>
        <v>2036-37</v>
      </c>
      <c r="AC2" s="211" t="str">
        <f>'WRZ summary'!Y5</f>
        <v>2037-38</v>
      </c>
      <c r="AD2" s="211" t="str">
        <f>'WRZ summary'!Z5</f>
        <v>2038-39</v>
      </c>
      <c r="AE2" s="211" t="str">
        <f>'WRZ summary'!AA5</f>
        <v>2039-40</v>
      </c>
      <c r="AF2" s="211" t="str">
        <f>'WRZ summary'!AB5</f>
        <v>2040-41</v>
      </c>
      <c r="AG2" s="211" t="str">
        <f>'WRZ summary'!AC5</f>
        <v>2041-42</v>
      </c>
      <c r="AH2" s="211" t="str">
        <f>'WRZ summary'!AD5</f>
        <v>2042-43</v>
      </c>
      <c r="AI2" s="211" t="str">
        <f>'WRZ summary'!AE5</f>
        <v>2043-44</v>
      </c>
      <c r="AJ2" s="212" t="str">
        <f>'WRZ summary'!AF5</f>
        <v>2044-45</v>
      </c>
      <c r="AK2" s="277"/>
    </row>
    <row r="3" spans="1:43" x14ac:dyDescent="0.2">
      <c r="A3" s="175"/>
      <c r="B3" s="974" t="s">
        <v>339</v>
      </c>
      <c r="C3" s="792" t="s">
        <v>736</v>
      </c>
      <c r="D3" s="793" t="s">
        <v>737</v>
      </c>
      <c r="E3" s="870" t="s">
        <v>738</v>
      </c>
      <c r="F3" s="871" t="s">
        <v>72</v>
      </c>
      <c r="G3" s="871">
        <v>2</v>
      </c>
      <c r="H3" s="766">
        <f>SUM('8. FP Demand'!H3,'8. FP Demand'!H4,'8. FP Demand'!H5,'8. FP Demand'!H6,'8. FP Demand'!H30,'8. FP Demand'!H31,'8. FP Demand'!H36:H37)</f>
        <v>5.5915969856794074</v>
      </c>
      <c r="I3" s="376">
        <f>SUM('8. FP Demand'!I3,'8. FP Demand'!I4,'8. FP Demand'!I5,'8. FP Demand'!I6,'8. FP Demand'!I30,'8. FP Demand'!I31,'8. FP Demand'!I36:I37)</f>
        <v>5.5750080541525593</v>
      </c>
      <c r="J3" s="376">
        <f>SUM('8. FP Demand'!J3,'8. FP Demand'!J4,'8. FP Demand'!J5,'8. FP Demand'!J6,'8. FP Demand'!J30,'8. FP Demand'!J31,'8. FP Demand'!J36:J37)</f>
        <v>5.556871512872549</v>
      </c>
      <c r="K3" s="376">
        <f>SUM('8. FP Demand'!K3,'8. FP Demand'!K4,'8. FP Demand'!K5,'8. FP Demand'!K6,'8. FP Demand'!K30,'8. FP Demand'!K31,'8. FP Demand'!K36:K37)</f>
        <v>5.5424531184542936</v>
      </c>
      <c r="L3" s="872">
        <f>SUM('8. FP Demand'!L3,'8. FP Demand'!L4,'8. FP Demand'!L5,'8. FP Demand'!L6,'8. FP Demand'!L30,'8. FP Demand'!L31,'8. FP Demand'!L36:L37)</f>
        <v>5.4632219938186299</v>
      </c>
      <c r="M3" s="872">
        <f>SUM('8. FP Demand'!M3,'8. FP Demand'!M4,'8. FP Demand'!M5,'8. FP Demand'!M6,'8. FP Demand'!M30,'8. FP Demand'!M31,'8. FP Demand'!M36:M37)</f>
        <v>5.392194152227022</v>
      </c>
      <c r="N3" s="872">
        <f>SUM('8. FP Demand'!N3,'8. FP Demand'!N4,'8. FP Demand'!N5,'8. FP Demand'!N6,'8. FP Demand'!N30,'8. FP Demand'!N31,'8. FP Demand'!N36:N37)</f>
        <v>5.3195049465044111</v>
      </c>
      <c r="O3" s="872">
        <f>SUM('8. FP Demand'!O3,'8. FP Demand'!O4,'8. FP Demand'!O5,'8. FP Demand'!O6,'8. FP Demand'!O30,'8. FP Demand'!O31,'8. FP Demand'!O36:O37)</f>
        <v>5.2469722049282632</v>
      </c>
      <c r="P3" s="872">
        <f>SUM('8. FP Demand'!P3,'8. FP Demand'!P4,'8. FP Demand'!P5,'8. FP Demand'!P6,'8. FP Demand'!P30,'8. FP Demand'!P31,'8. FP Demand'!P36:P37)</f>
        <v>5.1701364655211197</v>
      </c>
      <c r="Q3" s="872">
        <f>SUM('8. FP Demand'!Q3,'8. FP Demand'!Q4,'8. FP Demand'!Q5,'8. FP Demand'!Q6,'8. FP Demand'!Q30,'8. FP Demand'!Q31,'8. FP Demand'!Q36:Q37)</f>
        <v>5.1107842582291934</v>
      </c>
      <c r="R3" s="872">
        <f>SUM('8. FP Demand'!R3,'8. FP Demand'!R4,'8. FP Demand'!R5,'8. FP Demand'!R6,'8. FP Demand'!R30,'8. FP Demand'!R31,'8. FP Demand'!R36:R37)</f>
        <v>5.0480979897882898</v>
      </c>
      <c r="S3" s="872">
        <f>SUM('8. FP Demand'!S3,'8. FP Demand'!S4,'8. FP Demand'!S5,'8. FP Demand'!S6,'8. FP Demand'!S30,'8. FP Demand'!S31,'8. FP Demand'!S36:S37)</f>
        <v>4.9724638709774123</v>
      </c>
      <c r="T3" s="872">
        <f>SUM('8. FP Demand'!T3,'8. FP Demand'!T4,'8. FP Demand'!T5,'8. FP Demand'!T6,'8. FP Demand'!T30,'8. FP Demand'!T31,'8. FP Demand'!T36:T37)</f>
        <v>4.8802568839664309</v>
      </c>
      <c r="U3" s="872">
        <f>SUM('8. FP Demand'!U3,'8. FP Demand'!U4,'8. FP Demand'!U5,'8. FP Demand'!U6,'8. FP Demand'!U30,'8. FP Demand'!U31,'8. FP Demand'!U36:U37)</f>
        <v>4.7961023724410339</v>
      </c>
      <c r="V3" s="872">
        <f>SUM('8. FP Demand'!V3,'8. FP Demand'!V4,'8. FP Demand'!V5,'8. FP Demand'!V6,'8. FP Demand'!V30,'8. FP Demand'!V31,'8. FP Demand'!V36:V37)</f>
        <v>4.7426957967843464</v>
      </c>
      <c r="W3" s="872">
        <f>SUM('8. FP Demand'!W3,'8. FP Demand'!W4,'8. FP Demand'!W5,'8. FP Demand'!W6,'8. FP Demand'!W30,'8. FP Demand'!W31,'8. FP Demand'!W36:W37)</f>
        <v>4.6903627575238431</v>
      </c>
      <c r="X3" s="872">
        <f>SUM('8. FP Demand'!X3,'8. FP Demand'!X4,'8. FP Demand'!X5,'8. FP Demand'!X6,'8. FP Demand'!X30,'8. FP Demand'!X31,'8. FP Demand'!X36:X37)</f>
        <v>4.6343235823322519</v>
      </c>
      <c r="Y3" s="872">
        <f>SUM('8. FP Demand'!Y3,'8. FP Demand'!Y4,'8. FP Demand'!Y5,'8. FP Demand'!Y6,'8. FP Demand'!Y30,'8. FP Demand'!Y31,'8. FP Demand'!Y36:Y37)</f>
        <v>4.5850815798712183</v>
      </c>
      <c r="Z3" s="872">
        <f>SUM('8. FP Demand'!Z3,'8. FP Demand'!Z4,'8. FP Demand'!Z5,'8. FP Demand'!Z6,'8. FP Demand'!Z30,'8. FP Demand'!Z31,'8. FP Demand'!Z36:Z37)</f>
        <v>4.5319293102381035</v>
      </c>
      <c r="AA3" s="872">
        <f>SUM('8. FP Demand'!AA3,'8. FP Demand'!AA4,'8. FP Demand'!AA5,'8. FP Demand'!AA6,'8. FP Demand'!AA30,'8. FP Demand'!AA31,'8. FP Demand'!AA36:AA37)</f>
        <v>4.5052407958578815</v>
      </c>
      <c r="AB3" s="872">
        <f>SUM('8. FP Demand'!AB3,'8. FP Demand'!AB4,'8. FP Demand'!AB5,'8. FP Demand'!AB6,'8. FP Demand'!AB30,'8. FP Demand'!AB31,'8. FP Demand'!AB36:AB37)</f>
        <v>4.4750934673166034</v>
      </c>
      <c r="AC3" s="872">
        <f>SUM('8. FP Demand'!AC3,'8. FP Demand'!AC4,'8. FP Demand'!AC5,'8. FP Demand'!AC6,'8. FP Demand'!AC30,'8. FP Demand'!AC31,'8. FP Demand'!AC36:AC37)</f>
        <v>4.4516873374426815</v>
      </c>
      <c r="AD3" s="872">
        <f>SUM('8. FP Demand'!AD3,'8. FP Demand'!AD4,'8. FP Demand'!AD5,'8. FP Demand'!AD6,'8. FP Demand'!AD30,'8. FP Demand'!AD31,'8. FP Demand'!AD36:AD37)</f>
        <v>4.4249727219562294</v>
      </c>
      <c r="AE3" s="872">
        <f>SUM('8. FP Demand'!AE3,'8. FP Demand'!AE4,'8. FP Demand'!AE5,'8. FP Demand'!AE6,'8. FP Demand'!AE30,'8. FP Demand'!AE31,'8. FP Demand'!AE36:AE37)</f>
        <v>4.3983391615800702</v>
      </c>
      <c r="AF3" s="872">
        <f>SUM('8. FP Demand'!AF3,'8. FP Demand'!AF4,'8. FP Demand'!AF5,'8. FP Demand'!AF6,'8. FP Demand'!AF30,'8. FP Demand'!AF31,'8. FP Demand'!AF36:AF37)</f>
        <v>4.3718014108146557</v>
      </c>
      <c r="AG3" s="872">
        <f>SUM('8. FP Demand'!AG3,'8. FP Demand'!AG4,'8. FP Demand'!AG5,'8. FP Demand'!AG6,'8. FP Demand'!AG30,'8. FP Demand'!AG31,'8. FP Demand'!AG36:AG37)</f>
        <v>4.3513799396411921</v>
      </c>
      <c r="AH3" s="872">
        <f>SUM('8. FP Demand'!AH3,'8. FP Demand'!AH4,'8. FP Demand'!AH5,'8. FP Demand'!AH6,'8. FP Demand'!AH30,'8. FP Demand'!AH31,'8. FP Demand'!AH36:AH37)</f>
        <v>4.3282083329402568</v>
      </c>
      <c r="AI3" s="872">
        <f>SUM('8. FP Demand'!AI3,'8. FP Demand'!AI4,'8. FP Demand'!AI5,'8. FP Demand'!AI6,'8. FP Demand'!AI30,'8. FP Demand'!AI31,'8. FP Demand'!AI36:AI37)</f>
        <v>4.3048003186035224</v>
      </c>
      <c r="AJ3" s="873">
        <f>SUM('8. FP Demand'!AJ3,'8. FP Demand'!AJ4,'8. FP Demand'!AJ5,'8. FP Demand'!AJ6,'8. FP Demand'!AJ30,'8. FP Demand'!AJ31,'8. FP Demand'!AJ36:AJ37)</f>
        <v>4.2784727985320776</v>
      </c>
      <c r="AK3" s="172"/>
    </row>
    <row r="4" spans="1:43" x14ac:dyDescent="0.2">
      <c r="A4" s="175"/>
      <c r="B4" s="975"/>
      <c r="C4" s="775" t="s">
        <v>739</v>
      </c>
      <c r="D4" s="776" t="s">
        <v>344</v>
      </c>
      <c r="E4" s="832" t="s">
        <v>796</v>
      </c>
      <c r="F4" s="778" t="s">
        <v>72</v>
      </c>
      <c r="G4" s="778">
        <v>2</v>
      </c>
      <c r="H4" s="772">
        <f>'7. FP Supply'!H21-('7. FP Supply'!H27+'7. FP Supply'!H28)</f>
        <v>0</v>
      </c>
      <c r="I4" s="375">
        <f>'7. FP Supply'!I21-('7. FP Supply'!I27+'7. FP Supply'!I28)</f>
        <v>0</v>
      </c>
      <c r="J4" s="375">
        <f>'7. FP Supply'!J21-('7. FP Supply'!J27+'7. FP Supply'!J28)</f>
        <v>0</v>
      </c>
      <c r="K4" s="375">
        <f>'7. FP Supply'!K21-('7. FP Supply'!K27+'7. FP Supply'!K28)</f>
        <v>0</v>
      </c>
      <c r="L4" s="615">
        <f>'7. FP Supply'!L21-('7. FP Supply'!L27+'7. FP Supply'!L28)</f>
        <v>0</v>
      </c>
      <c r="M4" s="615">
        <f>'7. FP Supply'!M21-('7. FP Supply'!M27+'7. FP Supply'!M28)</f>
        <v>0</v>
      </c>
      <c r="N4" s="615">
        <f>'7. FP Supply'!N21-('7. FP Supply'!N27+'7. FP Supply'!N28)</f>
        <v>0</v>
      </c>
      <c r="O4" s="615">
        <f>'7. FP Supply'!O21-('7. FP Supply'!O27+'7. FP Supply'!O28)</f>
        <v>0</v>
      </c>
      <c r="P4" s="615">
        <f>'7. FP Supply'!P21-('7. FP Supply'!P27+'7. FP Supply'!P28)</f>
        <v>0</v>
      </c>
      <c r="Q4" s="615">
        <f>'7. FP Supply'!Q21-('7. FP Supply'!Q27+'7. FP Supply'!Q28)</f>
        <v>0</v>
      </c>
      <c r="R4" s="615">
        <f>'7. FP Supply'!R21-('7. FP Supply'!R27+'7. FP Supply'!R28)</f>
        <v>0</v>
      </c>
      <c r="S4" s="615">
        <f>'7. FP Supply'!S21-('7. FP Supply'!S27+'7. FP Supply'!S28)</f>
        <v>0</v>
      </c>
      <c r="T4" s="615">
        <f>'7. FP Supply'!T21-('7. FP Supply'!T27+'7. FP Supply'!T28)</f>
        <v>0</v>
      </c>
      <c r="U4" s="615">
        <f>'7. FP Supply'!U21-('7. FP Supply'!U27+'7. FP Supply'!U28)</f>
        <v>0</v>
      </c>
      <c r="V4" s="615">
        <f>'7. FP Supply'!V21-('7. FP Supply'!V27+'7. FP Supply'!V28)</f>
        <v>0</v>
      </c>
      <c r="W4" s="615">
        <f>'7. FP Supply'!W21-('7. FP Supply'!W27+'7. FP Supply'!W28)</f>
        <v>0</v>
      </c>
      <c r="X4" s="615">
        <f>'7. FP Supply'!X21-('7. FP Supply'!X27+'7. FP Supply'!X28)</f>
        <v>0</v>
      </c>
      <c r="Y4" s="615">
        <f>'7. FP Supply'!Y21-('7. FP Supply'!Y27+'7. FP Supply'!Y28)</f>
        <v>0</v>
      </c>
      <c r="Z4" s="615">
        <f>'7. FP Supply'!Z21-('7. FP Supply'!Z27+'7. FP Supply'!Z28)</f>
        <v>0</v>
      </c>
      <c r="AA4" s="615">
        <f>'7. FP Supply'!AA21-('7. FP Supply'!AA27+'7. FP Supply'!AA28)</f>
        <v>0</v>
      </c>
      <c r="AB4" s="615">
        <f>'7. FP Supply'!AB21-('7. FP Supply'!AB27+'7. FP Supply'!AB28)</f>
        <v>0</v>
      </c>
      <c r="AC4" s="615">
        <f>'7. FP Supply'!AC21-('7. FP Supply'!AC27+'7. FP Supply'!AC28)</f>
        <v>0</v>
      </c>
      <c r="AD4" s="615">
        <f>'7. FP Supply'!AD21-('7. FP Supply'!AD27+'7. FP Supply'!AD28)</f>
        <v>0</v>
      </c>
      <c r="AE4" s="615">
        <f>'7. FP Supply'!AE21-('7. FP Supply'!AE27+'7. FP Supply'!AE28)</f>
        <v>0</v>
      </c>
      <c r="AF4" s="615">
        <f>'7. FP Supply'!AF21-('7. FP Supply'!AF27+'7. FP Supply'!AF28)</f>
        <v>0</v>
      </c>
      <c r="AG4" s="615">
        <f>'7. FP Supply'!AG21-('7. FP Supply'!AG27+'7. FP Supply'!AG28)</f>
        <v>0</v>
      </c>
      <c r="AH4" s="615">
        <f>'7. FP Supply'!AH21-('7. FP Supply'!AH27+'7. FP Supply'!AH28)</f>
        <v>0</v>
      </c>
      <c r="AI4" s="615">
        <f>'7. FP Supply'!AI21-('7. FP Supply'!AI27+'7. FP Supply'!AI28)</f>
        <v>0</v>
      </c>
      <c r="AJ4" s="779">
        <f>'7. FP Supply'!AJ21-('7. FP Supply'!AJ27+'7. FP Supply'!AJ28)</f>
        <v>0</v>
      </c>
      <c r="AK4" s="172"/>
    </row>
    <row r="5" spans="1:43" x14ac:dyDescent="0.2">
      <c r="A5" s="175"/>
      <c r="B5" s="975"/>
      <c r="C5" s="775" t="s">
        <v>73</v>
      </c>
      <c r="D5" s="776" t="s">
        <v>346</v>
      </c>
      <c r="E5" s="832" t="s">
        <v>740</v>
      </c>
      <c r="F5" s="778" t="s">
        <v>72</v>
      </c>
      <c r="G5" s="778">
        <v>2</v>
      </c>
      <c r="H5" s="772">
        <f>H4+('7. FP Supply'!H4+'7. FP Supply'!H8)-('7. FP Supply'!H13+'7. FP Supply'!H17)</f>
        <v>6.749550000000001</v>
      </c>
      <c r="I5" s="375">
        <f>I4+('7. FP Supply'!I4+'7. FP Supply'!I8)-('7. FP Supply'!I13+'7. FP Supply'!I17)</f>
        <v>6.749550000000001</v>
      </c>
      <c r="J5" s="375">
        <f>J4+('7. FP Supply'!J4+'7. FP Supply'!J8)-('7. FP Supply'!J13+'7. FP Supply'!J17)</f>
        <v>6.749550000000001</v>
      </c>
      <c r="K5" s="375">
        <f>K4+('7. FP Supply'!K4+'7. FP Supply'!K8)-('7. FP Supply'!K13+'7. FP Supply'!K17)</f>
        <v>6.749550000000001</v>
      </c>
      <c r="L5" s="615">
        <f>L4+('7. FP Supply'!L4+'7. FP Supply'!L8)-('7. FP Supply'!L13+'7. FP Supply'!L17)</f>
        <v>6.749550000000001</v>
      </c>
      <c r="M5" s="615">
        <f>M4+('7. FP Supply'!M4+'7. FP Supply'!M8)-('7. FP Supply'!M13+'7. FP Supply'!M17)</f>
        <v>6.749550000000001</v>
      </c>
      <c r="N5" s="615">
        <f>N4+('7. FP Supply'!N4+'7. FP Supply'!N8)-('7. FP Supply'!N13+'7. FP Supply'!N17)</f>
        <v>6.749550000000001</v>
      </c>
      <c r="O5" s="615">
        <f>O4+('7. FP Supply'!O4+'7. FP Supply'!O8)-('7. FP Supply'!O13+'7. FP Supply'!O17)</f>
        <v>6.749550000000001</v>
      </c>
      <c r="P5" s="615">
        <f>P4+('7. FP Supply'!P4+'7. FP Supply'!P8)-('7. FP Supply'!P13+'7. FP Supply'!P17)</f>
        <v>6.749550000000001</v>
      </c>
      <c r="Q5" s="615">
        <f>Q4+('7. FP Supply'!Q4+'7. FP Supply'!Q8)-('7. FP Supply'!Q13+'7. FP Supply'!Q17)</f>
        <v>6.749550000000001</v>
      </c>
      <c r="R5" s="615">
        <f>R4+('7. FP Supply'!R4+'7. FP Supply'!R8)-('7. FP Supply'!R13+'7. FP Supply'!R17)</f>
        <v>6.749550000000001</v>
      </c>
      <c r="S5" s="615">
        <f>S4+('7. FP Supply'!S4+'7. FP Supply'!S8)-('7. FP Supply'!S13+'7. FP Supply'!S17)</f>
        <v>6.749550000000001</v>
      </c>
      <c r="T5" s="615">
        <f>T4+('7. FP Supply'!T4+'7. FP Supply'!T8)-('7. FP Supply'!T13+'7. FP Supply'!T17)</f>
        <v>6.749550000000001</v>
      </c>
      <c r="U5" s="615">
        <f>U4+('7. FP Supply'!U4+'7. FP Supply'!U8)-('7. FP Supply'!U13+'7. FP Supply'!U17)</f>
        <v>6.749550000000001</v>
      </c>
      <c r="V5" s="615">
        <f>V4+('7. FP Supply'!V4+'7. FP Supply'!V8)-('7. FP Supply'!V13+'7. FP Supply'!V17)</f>
        <v>6.749550000000001</v>
      </c>
      <c r="W5" s="615">
        <f>W4+('7. FP Supply'!W4+'7. FP Supply'!W8)-('7. FP Supply'!W13+'7. FP Supply'!W17)</f>
        <v>6.749550000000001</v>
      </c>
      <c r="X5" s="615">
        <f>X4+('7. FP Supply'!X4+'7. FP Supply'!X8)-('7. FP Supply'!X13+'7. FP Supply'!X17)</f>
        <v>6.749550000000001</v>
      </c>
      <c r="Y5" s="615">
        <f>Y4+('7. FP Supply'!Y4+'7. FP Supply'!Y8)-('7. FP Supply'!Y13+'7. FP Supply'!Y17)</f>
        <v>6.749550000000001</v>
      </c>
      <c r="Z5" s="615">
        <f>Z4+('7. FP Supply'!Z4+'7. FP Supply'!Z8)-('7. FP Supply'!Z13+'7. FP Supply'!Z17)</f>
        <v>6.749550000000001</v>
      </c>
      <c r="AA5" s="615">
        <f>AA4+('7. FP Supply'!AA4+'7. FP Supply'!AA8)-('7. FP Supply'!AA13+'7. FP Supply'!AA17)</f>
        <v>6.749550000000001</v>
      </c>
      <c r="AB5" s="615">
        <f>AB4+('7. FP Supply'!AB4+'7. FP Supply'!AB8)-('7. FP Supply'!AB13+'7. FP Supply'!AB17)</f>
        <v>6.749550000000001</v>
      </c>
      <c r="AC5" s="615">
        <f>AC4+('7. FP Supply'!AC4+'7. FP Supply'!AC8)-('7. FP Supply'!AC13+'7. FP Supply'!AC17)</f>
        <v>6.749550000000001</v>
      </c>
      <c r="AD5" s="615">
        <f>AD4+('7. FP Supply'!AD4+'7. FP Supply'!AD8)-('7. FP Supply'!AD13+'7. FP Supply'!AD17)</f>
        <v>6.749550000000001</v>
      </c>
      <c r="AE5" s="615">
        <f>AE4+('7. FP Supply'!AE4+'7. FP Supply'!AE8)-('7. FP Supply'!AE13+'7. FP Supply'!AE17)</f>
        <v>6.749550000000001</v>
      </c>
      <c r="AF5" s="615">
        <f>AF4+('7. FP Supply'!AF4+'7. FP Supply'!AF8)-('7. FP Supply'!AF13+'7. FP Supply'!AF17)</f>
        <v>6.749550000000001</v>
      </c>
      <c r="AG5" s="615">
        <f>AG4+('7. FP Supply'!AG4+'7. FP Supply'!AG8)-('7. FP Supply'!AG13+'7. FP Supply'!AG17)</f>
        <v>6.749550000000001</v>
      </c>
      <c r="AH5" s="615">
        <f>AH4+('7. FP Supply'!AH4+'7. FP Supply'!AH8)-('7. FP Supply'!AH13+'7. FP Supply'!AH17)</f>
        <v>6.749550000000001</v>
      </c>
      <c r="AI5" s="615">
        <f>AI4+('7. FP Supply'!AI4+'7. FP Supply'!AI8)-('7. FP Supply'!AI13+'7. FP Supply'!AI17)</f>
        <v>6.749550000000001</v>
      </c>
      <c r="AJ5" s="779">
        <f>AJ4+('7. FP Supply'!AJ4+'7. FP Supply'!AJ8)-('7. FP Supply'!AJ13+'7. FP Supply'!AJ17)</f>
        <v>6.749550000000001</v>
      </c>
      <c r="AK5" s="172"/>
    </row>
    <row r="6" spans="1:43" x14ac:dyDescent="0.2">
      <c r="A6" s="175"/>
      <c r="B6" s="975"/>
      <c r="C6" s="632" t="s">
        <v>741</v>
      </c>
      <c r="D6" s="769" t="s">
        <v>349</v>
      </c>
      <c r="E6" s="770" t="s">
        <v>121</v>
      </c>
      <c r="F6" s="920" t="s">
        <v>72</v>
      </c>
      <c r="G6" s="920">
        <v>2</v>
      </c>
      <c r="H6" s="772">
        <v>0</v>
      </c>
      <c r="I6" s="375">
        <v>0</v>
      </c>
      <c r="J6" s="375">
        <v>0</v>
      </c>
      <c r="K6" s="375">
        <v>0</v>
      </c>
      <c r="L6" s="773">
        <v>0</v>
      </c>
      <c r="M6" s="773">
        <v>0</v>
      </c>
      <c r="N6" s="773">
        <v>0</v>
      </c>
      <c r="O6" s="773">
        <v>0</v>
      </c>
      <c r="P6" s="773">
        <v>0</v>
      </c>
      <c r="Q6" s="773">
        <v>0</v>
      </c>
      <c r="R6" s="773">
        <v>0</v>
      </c>
      <c r="S6" s="773">
        <v>0</v>
      </c>
      <c r="T6" s="773">
        <v>0</v>
      </c>
      <c r="U6" s="773">
        <v>0</v>
      </c>
      <c r="V6" s="773">
        <v>0</v>
      </c>
      <c r="W6" s="773">
        <v>0</v>
      </c>
      <c r="X6" s="773">
        <v>0</v>
      </c>
      <c r="Y6" s="773">
        <v>0</v>
      </c>
      <c r="Z6" s="773">
        <v>0</v>
      </c>
      <c r="AA6" s="773">
        <v>0</v>
      </c>
      <c r="AB6" s="773">
        <v>0</v>
      </c>
      <c r="AC6" s="773">
        <v>0</v>
      </c>
      <c r="AD6" s="773">
        <v>0</v>
      </c>
      <c r="AE6" s="773">
        <v>0</v>
      </c>
      <c r="AF6" s="773">
        <v>0</v>
      </c>
      <c r="AG6" s="773">
        <v>0</v>
      </c>
      <c r="AH6" s="773">
        <v>0</v>
      </c>
      <c r="AI6" s="773">
        <v>0</v>
      </c>
      <c r="AJ6" s="774">
        <v>0</v>
      </c>
      <c r="AN6" s="629"/>
      <c r="AQ6" s="629"/>
    </row>
    <row r="7" spans="1:43" x14ac:dyDescent="0.2">
      <c r="A7" s="175"/>
      <c r="B7" s="975"/>
      <c r="C7" s="632" t="s">
        <v>742</v>
      </c>
      <c r="D7" s="769" t="s">
        <v>351</v>
      </c>
      <c r="E7" s="770" t="s">
        <v>121</v>
      </c>
      <c r="F7" s="920" t="s">
        <v>72</v>
      </c>
      <c r="G7" s="920">
        <v>2</v>
      </c>
      <c r="H7" s="772">
        <v>0</v>
      </c>
      <c r="I7" s="375">
        <v>0</v>
      </c>
      <c r="J7" s="375">
        <v>0</v>
      </c>
      <c r="K7" s="375">
        <v>0</v>
      </c>
      <c r="L7" s="773">
        <v>0</v>
      </c>
      <c r="M7" s="773">
        <v>0</v>
      </c>
      <c r="N7" s="773">
        <v>0</v>
      </c>
      <c r="O7" s="773">
        <v>0</v>
      </c>
      <c r="P7" s="773">
        <v>0</v>
      </c>
      <c r="Q7" s="773">
        <v>0</v>
      </c>
      <c r="R7" s="773">
        <v>0</v>
      </c>
      <c r="S7" s="773">
        <v>0</v>
      </c>
      <c r="T7" s="773">
        <v>0</v>
      </c>
      <c r="U7" s="773">
        <v>0</v>
      </c>
      <c r="V7" s="773">
        <v>0</v>
      </c>
      <c r="W7" s="773">
        <v>0</v>
      </c>
      <c r="X7" s="773">
        <v>0</v>
      </c>
      <c r="Y7" s="773">
        <v>0</v>
      </c>
      <c r="Z7" s="773">
        <v>0</v>
      </c>
      <c r="AA7" s="773">
        <v>0</v>
      </c>
      <c r="AB7" s="773">
        <v>0</v>
      </c>
      <c r="AC7" s="773">
        <v>0</v>
      </c>
      <c r="AD7" s="773">
        <v>0</v>
      </c>
      <c r="AE7" s="773">
        <v>0</v>
      </c>
      <c r="AF7" s="773">
        <v>0</v>
      </c>
      <c r="AG7" s="773">
        <v>0</v>
      </c>
      <c r="AH7" s="773">
        <v>0</v>
      </c>
      <c r="AI7" s="773">
        <v>0</v>
      </c>
      <c r="AJ7" s="774">
        <v>0</v>
      </c>
      <c r="AN7" s="629"/>
      <c r="AQ7" s="629"/>
    </row>
    <row r="8" spans="1:43" x14ac:dyDescent="0.2">
      <c r="A8" s="175"/>
      <c r="B8" s="975"/>
      <c r="C8" s="775" t="s">
        <v>95</v>
      </c>
      <c r="D8" s="776" t="s">
        <v>352</v>
      </c>
      <c r="E8" s="832" t="s">
        <v>743</v>
      </c>
      <c r="F8" s="778" t="s">
        <v>72</v>
      </c>
      <c r="G8" s="778">
        <v>2</v>
      </c>
      <c r="H8" s="772">
        <f t="shared" ref="H8:AJ8" si="0">H6+H7</f>
        <v>0</v>
      </c>
      <c r="I8" s="375">
        <f t="shared" ref="I8:K8" si="1">I6+I7</f>
        <v>0</v>
      </c>
      <c r="J8" s="375">
        <f t="shared" si="1"/>
        <v>0</v>
      </c>
      <c r="K8" s="375">
        <f t="shared" si="1"/>
        <v>0</v>
      </c>
      <c r="L8" s="615">
        <f t="shared" si="0"/>
        <v>0</v>
      </c>
      <c r="M8" s="615">
        <f t="shared" si="0"/>
        <v>0</v>
      </c>
      <c r="N8" s="615">
        <f t="shared" si="0"/>
        <v>0</v>
      </c>
      <c r="O8" s="615">
        <f t="shared" si="0"/>
        <v>0</v>
      </c>
      <c r="P8" s="615">
        <f t="shared" si="0"/>
        <v>0</v>
      </c>
      <c r="Q8" s="615">
        <f t="shared" si="0"/>
        <v>0</v>
      </c>
      <c r="R8" s="615">
        <f t="shared" si="0"/>
        <v>0</v>
      </c>
      <c r="S8" s="615">
        <f t="shared" si="0"/>
        <v>0</v>
      </c>
      <c r="T8" s="615">
        <f t="shared" si="0"/>
        <v>0</v>
      </c>
      <c r="U8" s="615">
        <f t="shared" si="0"/>
        <v>0</v>
      </c>
      <c r="V8" s="615">
        <f t="shared" si="0"/>
        <v>0</v>
      </c>
      <c r="W8" s="615">
        <f t="shared" si="0"/>
        <v>0</v>
      </c>
      <c r="X8" s="615">
        <f t="shared" si="0"/>
        <v>0</v>
      </c>
      <c r="Y8" s="615">
        <f t="shared" si="0"/>
        <v>0</v>
      </c>
      <c r="Z8" s="615">
        <f t="shared" si="0"/>
        <v>0</v>
      </c>
      <c r="AA8" s="615">
        <f t="shared" si="0"/>
        <v>0</v>
      </c>
      <c r="AB8" s="615">
        <f t="shared" si="0"/>
        <v>0</v>
      </c>
      <c r="AC8" s="615">
        <f t="shared" si="0"/>
        <v>0</v>
      </c>
      <c r="AD8" s="615">
        <f t="shared" si="0"/>
        <v>0</v>
      </c>
      <c r="AE8" s="615">
        <f t="shared" si="0"/>
        <v>0</v>
      </c>
      <c r="AF8" s="615">
        <f t="shared" si="0"/>
        <v>0</v>
      </c>
      <c r="AG8" s="615">
        <f t="shared" si="0"/>
        <v>0</v>
      </c>
      <c r="AH8" s="615">
        <f t="shared" si="0"/>
        <v>0</v>
      </c>
      <c r="AI8" s="615">
        <f t="shared" si="0"/>
        <v>0</v>
      </c>
      <c r="AJ8" s="779">
        <f t="shared" si="0"/>
        <v>0</v>
      </c>
      <c r="AK8" s="172"/>
    </row>
    <row r="9" spans="1:43" x14ac:dyDescent="0.2">
      <c r="A9" s="175"/>
      <c r="B9" s="975"/>
      <c r="C9" s="775" t="s">
        <v>98</v>
      </c>
      <c r="D9" s="776" t="s">
        <v>354</v>
      </c>
      <c r="E9" s="832" t="s">
        <v>744</v>
      </c>
      <c r="F9" s="778" t="s">
        <v>72</v>
      </c>
      <c r="G9" s="778">
        <v>2</v>
      </c>
      <c r="H9" s="772">
        <f>H5-H3</f>
        <v>1.1579530143205936</v>
      </c>
      <c r="I9" s="375">
        <f t="shared" ref="I9:K9" si="2">I5-I3</f>
        <v>1.1745419458474418</v>
      </c>
      <c r="J9" s="375">
        <f t="shared" si="2"/>
        <v>1.1926784871274521</v>
      </c>
      <c r="K9" s="375">
        <f t="shared" si="2"/>
        <v>1.2070968815457075</v>
      </c>
      <c r="L9" s="615">
        <f>L5-L3</f>
        <v>1.2863280061813711</v>
      </c>
      <c r="M9" s="615">
        <f t="shared" ref="M9:AJ9" si="3">M5-M3</f>
        <v>1.357355847772979</v>
      </c>
      <c r="N9" s="615">
        <f t="shared" si="3"/>
        <v>1.43004505349559</v>
      </c>
      <c r="O9" s="615">
        <f t="shared" si="3"/>
        <v>1.5025777950717378</v>
      </c>
      <c r="P9" s="615">
        <f t="shared" si="3"/>
        <v>1.5794135344788813</v>
      </c>
      <c r="Q9" s="615">
        <f t="shared" si="3"/>
        <v>1.6387657417708077</v>
      </c>
      <c r="R9" s="615">
        <f t="shared" si="3"/>
        <v>1.7014520102117112</v>
      </c>
      <c r="S9" s="615">
        <f t="shared" si="3"/>
        <v>1.7770861290225888</v>
      </c>
      <c r="T9" s="615">
        <f t="shared" si="3"/>
        <v>1.8692931160335702</v>
      </c>
      <c r="U9" s="615">
        <f t="shared" si="3"/>
        <v>1.9534476275589672</v>
      </c>
      <c r="V9" s="615">
        <f t="shared" si="3"/>
        <v>2.0068542032156547</v>
      </c>
      <c r="W9" s="615">
        <f t="shared" si="3"/>
        <v>2.0591872424761579</v>
      </c>
      <c r="X9" s="615">
        <f t="shared" si="3"/>
        <v>2.1152264176677491</v>
      </c>
      <c r="Y9" s="615">
        <f t="shared" si="3"/>
        <v>2.1644684201287827</v>
      </c>
      <c r="Z9" s="615">
        <f t="shared" si="3"/>
        <v>2.2176206897618975</v>
      </c>
      <c r="AA9" s="615">
        <f t="shared" si="3"/>
        <v>2.2443092041421195</v>
      </c>
      <c r="AB9" s="615">
        <f t="shared" si="3"/>
        <v>2.2744565326833976</v>
      </c>
      <c r="AC9" s="615">
        <f t="shared" si="3"/>
        <v>2.2978626625573195</v>
      </c>
      <c r="AD9" s="615">
        <f t="shared" si="3"/>
        <v>2.3245772780437717</v>
      </c>
      <c r="AE9" s="615">
        <f t="shared" si="3"/>
        <v>2.3512108384199308</v>
      </c>
      <c r="AF9" s="615">
        <f t="shared" si="3"/>
        <v>2.3777485891853454</v>
      </c>
      <c r="AG9" s="615">
        <f t="shared" si="3"/>
        <v>2.398170060358809</v>
      </c>
      <c r="AH9" s="615">
        <f t="shared" si="3"/>
        <v>2.4213416670597443</v>
      </c>
      <c r="AI9" s="615">
        <f t="shared" si="3"/>
        <v>2.4447496813964786</v>
      </c>
      <c r="AJ9" s="779">
        <f t="shared" si="3"/>
        <v>2.4710772014679234</v>
      </c>
      <c r="AK9" s="172"/>
    </row>
    <row r="10" spans="1:43" ht="15.75" thickBot="1" x14ac:dyDescent="0.25">
      <c r="A10" s="175"/>
      <c r="B10" s="976"/>
      <c r="C10" s="877" t="s">
        <v>745</v>
      </c>
      <c r="D10" s="892" t="s">
        <v>357</v>
      </c>
      <c r="E10" s="893" t="s">
        <v>746</v>
      </c>
      <c r="F10" s="880" t="s">
        <v>72</v>
      </c>
      <c r="G10" s="880">
        <v>2</v>
      </c>
      <c r="H10" s="845">
        <f t="shared" ref="H10:AJ10" si="4">H9-H8</f>
        <v>1.1579530143205936</v>
      </c>
      <c r="I10" s="285">
        <f t="shared" ref="I10:K10" si="5">I9-I8</f>
        <v>1.1745419458474418</v>
      </c>
      <c r="J10" s="285">
        <f t="shared" si="5"/>
        <v>1.1926784871274521</v>
      </c>
      <c r="K10" s="285">
        <f t="shared" si="5"/>
        <v>1.2070968815457075</v>
      </c>
      <c r="L10" s="756">
        <f t="shared" si="4"/>
        <v>1.2863280061813711</v>
      </c>
      <c r="M10" s="756">
        <f t="shared" si="4"/>
        <v>1.357355847772979</v>
      </c>
      <c r="N10" s="756">
        <f t="shared" si="4"/>
        <v>1.43004505349559</v>
      </c>
      <c r="O10" s="756">
        <f t="shared" si="4"/>
        <v>1.5025777950717378</v>
      </c>
      <c r="P10" s="756">
        <f t="shared" si="4"/>
        <v>1.5794135344788813</v>
      </c>
      <c r="Q10" s="756">
        <f t="shared" si="4"/>
        <v>1.6387657417708077</v>
      </c>
      <c r="R10" s="756">
        <f t="shared" si="4"/>
        <v>1.7014520102117112</v>
      </c>
      <c r="S10" s="756">
        <f t="shared" si="4"/>
        <v>1.7770861290225888</v>
      </c>
      <c r="T10" s="756">
        <f t="shared" si="4"/>
        <v>1.8692931160335702</v>
      </c>
      <c r="U10" s="756">
        <f t="shared" si="4"/>
        <v>1.9534476275589672</v>
      </c>
      <c r="V10" s="756">
        <f t="shared" si="4"/>
        <v>2.0068542032156547</v>
      </c>
      <c r="W10" s="756">
        <f t="shared" si="4"/>
        <v>2.0591872424761579</v>
      </c>
      <c r="X10" s="756">
        <f t="shared" si="4"/>
        <v>2.1152264176677491</v>
      </c>
      <c r="Y10" s="756">
        <f t="shared" si="4"/>
        <v>2.1644684201287827</v>
      </c>
      <c r="Z10" s="756">
        <f t="shared" si="4"/>
        <v>2.2176206897618975</v>
      </c>
      <c r="AA10" s="756">
        <f t="shared" si="4"/>
        <v>2.2443092041421195</v>
      </c>
      <c r="AB10" s="756">
        <f t="shared" si="4"/>
        <v>2.2744565326833976</v>
      </c>
      <c r="AC10" s="756">
        <f t="shared" si="4"/>
        <v>2.2978626625573195</v>
      </c>
      <c r="AD10" s="756">
        <f t="shared" si="4"/>
        <v>2.3245772780437717</v>
      </c>
      <c r="AE10" s="756">
        <f t="shared" si="4"/>
        <v>2.3512108384199308</v>
      </c>
      <c r="AF10" s="756">
        <f t="shared" si="4"/>
        <v>2.3777485891853454</v>
      </c>
      <c r="AG10" s="756">
        <f t="shared" si="4"/>
        <v>2.398170060358809</v>
      </c>
      <c r="AH10" s="756">
        <f t="shared" si="4"/>
        <v>2.4213416670597443</v>
      </c>
      <c r="AI10" s="756">
        <f t="shared" si="4"/>
        <v>2.4447496813964786</v>
      </c>
      <c r="AJ10" s="846">
        <f t="shared" si="4"/>
        <v>2.4710772014679234</v>
      </c>
      <c r="AK10" s="172"/>
    </row>
    <row r="11" spans="1:43" ht="15.75" x14ac:dyDescent="0.25">
      <c r="A11" s="175"/>
      <c r="B11" s="195"/>
      <c r="C11" s="172"/>
      <c r="D11" s="290"/>
      <c r="E11" s="291"/>
      <c r="F11" s="196"/>
      <c r="G11" s="196"/>
      <c r="H11" s="196"/>
      <c r="I11" s="199"/>
      <c r="J11" s="292"/>
      <c r="K11" s="293"/>
      <c r="L11" s="294"/>
      <c r="M11" s="295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3" ht="15.75" x14ac:dyDescent="0.25">
      <c r="A12" s="175"/>
      <c r="B12" s="195"/>
      <c r="C12" s="172"/>
      <c r="D12" s="296"/>
      <c r="E12" s="297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3" ht="15.75" x14ac:dyDescent="0.25">
      <c r="A13" s="175"/>
      <c r="B13" s="195"/>
      <c r="C13" s="196"/>
      <c r="D13" s="290"/>
      <c r="E13" s="291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3" ht="15.75" x14ac:dyDescent="0.25">
      <c r="A14" s="175"/>
      <c r="B14" s="195"/>
      <c r="C14" s="196"/>
      <c r="D14" s="298" t="str">
        <f>'TITLE PAGE'!B9</f>
        <v>Company:</v>
      </c>
      <c r="E14" s="156" t="str">
        <f>'TITLE PAGE'!D9</f>
        <v>Hafren Dyfrdwy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3" ht="15.75" x14ac:dyDescent="0.25">
      <c r="A15" s="175"/>
      <c r="B15" s="195"/>
      <c r="C15" s="196"/>
      <c r="D15" s="299" t="str">
        <f>'TITLE PAGE'!B10</f>
        <v>Resource Zone Name:</v>
      </c>
      <c r="E15" s="160" t="str">
        <f>'TITLE PAGE'!D10</f>
        <v>Llanfyllin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3" ht="15.75" x14ac:dyDescent="0.25">
      <c r="A16" s="175"/>
      <c r="B16" s="195"/>
      <c r="C16" s="196"/>
      <c r="D16" s="299" t="str">
        <f>'TITLE PAGE'!B11</f>
        <v>Resource Zone Number:</v>
      </c>
      <c r="E16" s="163">
        <f>'TITLE PAGE'!D11</f>
        <v>3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195"/>
      <c r="C17" s="196"/>
      <c r="D17" s="299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195"/>
      <c r="C18" s="196"/>
      <c r="D18" s="300" t="str">
        <f>'TITLE PAGE'!B13</f>
        <v xml:space="preserve">Chosen Level of Service:  </v>
      </c>
      <c r="E18" s="168" t="str">
        <f>'TITLE PAGE'!D13</f>
        <v>No more than 1 in 40 years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195"/>
      <c r="C19" s="196"/>
      <c r="D19" s="290"/>
      <c r="E19" s="311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sheetProtection algorithmName="SHA-512" hashValue="aswGfOGdEfmfZx1vKud2mKDgAn+ziM1M5MqyILo+/4yW6yEkM/hEu4p732k0xFMS0o/sFv8jpBJcT2OZFiVeLw==" saltValue="ckFFIXmqwcx6vV12NbrBFw==" spinCount="100000" sheet="1" objects="1" scenarios="1"/>
  <mergeCells count="1">
    <mergeCell ref="B3:B10"/>
  </mergeCells>
  <pageMargins left="0.7" right="0.7" top="0.75" bottom="0.75" header="0.3" footer="0.3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="75" zoomScaleNormal="7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109375" customWidth="1"/>
    <col min="13" max="13" width="11.109375" customWidth="1"/>
    <col min="14" max="14" width="17.44140625" customWidth="1"/>
    <col min="15" max="20" width="12.1093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109375" customWidth="1"/>
    <col min="269" max="269" width="11.109375" customWidth="1"/>
    <col min="270" max="270" width="17.44140625" customWidth="1"/>
    <col min="271" max="276" width="12.1093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109375" customWidth="1"/>
    <col min="525" max="525" width="11.109375" customWidth="1"/>
    <col min="526" max="526" width="17.44140625" customWidth="1"/>
    <col min="527" max="532" width="12.1093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109375" customWidth="1"/>
    <col min="781" max="781" width="11.109375" customWidth="1"/>
    <col min="782" max="782" width="17.44140625" customWidth="1"/>
    <col min="783" max="788" width="12.1093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109375" customWidth="1"/>
    <col min="1037" max="1037" width="11.109375" customWidth="1"/>
    <col min="1038" max="1038" width="17.44140625" customWidth="1"/>
    <col min="1039" max="1044" width="12.1093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109375" customWidth="1"/>
    <col min="1293" max="1293" width="11.109375" customWidth="1"/>
    <col min="1294" max="1294" width="17.44140625" customWidth="1"/>
    <col min="1295" max="1300" width="12.1093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109375" customWidth="1"/>
    <col min="1549" max="1549" width="11.109375" customWidth="1"/>
    <col min="1550" max="1550" width="17.44140625" customWidth="1"/>
    <col min="1551" max="1556" width="12.1093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109375" customWidth="1"/>
    <col min="1805" max="1805" width="11.109375" customWidth="1"/>
    <col min="1806" max="1806" width="17.44140625" customWidth="1"/>
    <col min="1807" max="1812" width="12.1093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109375" customWidth="1"/>
    <col min="2061" max="2061" width="11.109375" customWidth="1"/>
    <col min="2062" max="2062" width="17.44140625" customWidth="1"/>
    <col min="2063" max="2068" width="12.1093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109375" customWidth="1"/>
    <col min="2317" max="2317" width="11.109375" customWidth="1"/>
    <col min="2318" max="2318" width="17.44140625" customWidth="1"/>
    <col min="2319" max="2324" width="12.1093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109375" customWidth="1"/>
    <col min="2573" max="2573" width="11.109375" customWidth="1"/>
    <col min="2574" max="2574" width="17.44140625" customWidth="1"/>
    <col min="2575" max="2580" width="12.1093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109375" customWidth="1"/>
    <col min="2829" max="2829" width="11.109375" customWidth="1"/>
    <col min="2830" max="2830" width="17.44140625" customWidth="1"/>
    <col min="2831" max="2836" width="12.1093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109375" customWidth="1"/>
    <col min="3085" max="3085" width="11.109375" customWidth="1"/>
    <col min="3086" max="3086" width="17.44140625" customWidth="1"/>
    <col min="3087" max="3092" width="12.1093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109375" customWidth="1"/>
    <col min="3341" max="3341" width="11.109375" customWidth="1"/>
    <col min="3342" max="3342" width="17.44140625" customWidth="1"/>
    <col min="3343" max="3348" width="12.1093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109375" customWidth="1"/>
    <col min="3597" max="3597" width="11.109375" customWidth="1"/>
    <col min="3598" max="3598" width="17.44140625" customWidth="1"/>
    <col min="3599" max="3604" width="12.1093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109375" customWidth="1"/>
    <col min="3853" max="3853" width="11.109375" customWidth="1"/>
    <col min="3854" max="3854" width="17.44140625" customWidth="1"/>
    <col min="3855" max="3860" width="12.1093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109375" customWidth="1"/>
    <col min="4109" max="4109" width="11.109375" customWidth="1"/>
    <col min="4110" max="4110" width="17.44140625" customWidth="1"/>
    <col min="4111" max="4116" width="12.1093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109375" customWidth="1"/>
    <col min="4365" max="4365" width="11.109375" customWidth="1"/>
    <col min="4366" max="4366" width="17.44140625" customWidth="1"/>
    <col min="4367" max="4372" width="12.1093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109375" customWidth="1"/>
    <col min="4621" max="4621" width="11.109375" customWidth="1"/>
    <col min="4622" max="4622" width="17.44140625" customWidth="1"/>
    <col min="4623" max="4628" width="12.1093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109375" customWidth="1"/>
    <col min="4877" max="4877" width="11.109375" customWidth="1"/>
    <col min="4878" max="4878" width="17.44140625" customWidth="1"/>
    <col min="4879" max="4884" width="12.1093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109375" customWidth="1"/>
    <col min="5133" max="5133" width="11.109375" customWidth="1"/>
    <col min="5134" max="5134" width="17.44140625" customWidth="1"/>
    <col min="5135" max="5140" width="12.1093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109375" customWidth="1"/>
    <col min="5389" max="5389" width="11.109375" customWidth="1"/>
    <col min="5390" max="5390" width="17.44140625" customWidth="1"/>
    <col min="5391" max="5396" width="12.1093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109375" customWidth="1"/>
    <col min="5645" max="5645" width="11.109375" customWidth="1"/>
    <col min="5646" max="5646" width="17.44140625" customWidth="1"/>
    <col min="5647" max="5652" width="12.1093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109375" customWidth="1"/>
    <col min="5901" max="5901" width="11.109375" customWidth="1"/>
    <col min="5902" max="5902" width="17.44140625" customWidth="1"/>
    <col min="5903" max="5908" width="12.1093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109375" customWidth="1"/>
    <col min="6157" max="6157" width="11.109375" customWidth="1"/>
    <col min="6158" max="6158" width="17.44140625" customWidth="1"/>
    <col min="6159" max="6164" width="12.1093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109375" customWidth="1"/>
    <col min="6413" max="6413" width="11.109375" customWidth="1"/>
    <col min="6414" max="6414" width="17.44140625" customWidth="1"/>
    <col min="6415" max="6420" width="12.1093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109375" customWidth="1"/>
    <col min="6669" max="6669" width="11.109375" customWidth="1"/>
    <col min="6670" max="6670" width="17.44140625" customWidth="1"/>
    <col min="6671" max="6676" width="12.1093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109375" customWidth="1"/>
    <col min="6925" max="6925" width="11.109375" customWidth="1"/>
    <col min="6926" max="6926" width="17.44140625" customWidth="1"/>
    <col min="6927" max="6932" width="12.1093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109375" customWidth="1"/>
    <col min="7181" max="7181" width="11.109375" customWidth="1"/>
    <col min="7182" max="7182" width="17.44140625" customWidth="1"/>
    <col min="7183" max="7188" width="12.1093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109375" customWidth="1"/>
    <col min="7437" max="7437" width="11.109375" customWidth="1"/>
    <col min="7438" max="7438" width="17.44140625" customWidth="1"/>
    <col min="7439" max="7444" width="12.1093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109375" customWidth="1"/>
    <col min="7693" max="7693" width="11.109375" customWidth="1"/>
    <col min="7694" max="7694" width="17.44140625" customWidth="1"/>
    <col min="7695" max="7700" width="12.1093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109375" customWidth="1"/>
    <col min="7949" max="7949" width="11.109375" customWidth="1"/>
    <col min="7950" max="7950" width="17.44140625" customWidth="1"/>
    <col min="7951" max="7956" width="12.1093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109375" customWidth="1"/>
    <col min="8205" max="8205" width="11.109375" customWidth="1"/>
    <col min="8206" max="8206" width="17.44140625" customWidth="1"/>
    <col min="8207" max="8212" width="12.1093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109375" customWidth="1"/>
    <col min="8461" max="8461" width="11.109375" customWidth="1"/>
    <col min="8462" max="8462" width="17.44140625" customWidth="1"/>
    <col min="8463" max="8468" width="12.1093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109375" customWidth="1"/>
    <col min="8717" max="8717" width="11.109375" customWidth="1"/>
    <col min="8718" max="8718" width="17.44140625" customWidth="1"/>
    <col min="8719" max="8724" width="12.1093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109375" customWidth="1"/>
    <col min="8973" max="8973" width="11.109375" customWidth="1"/>
    <col min="8974" max="8974" width="17.44140625" customWidth="1"/>
    <col min="8975" max="8980" width="12.1093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109375" customWidth="1"/>
    <col min="9229" max="9229" width="11.109375" customWidth="1"/>
    <col min="9230" max="9230" width="17.44140625" customWidth="1"/>
    <col min="9231" max="9236" width="12.1093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109375" customWidth="1"/>
    <col min="9485" max="9485" width="11.109375" customWidth="1"/>
    <col min="9486" max="9486" width="17.44140625" customWidth="1"/>
    <col min="9487" max="9492" width="12.1093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109375" customWidth="1"/>
    <col min="9741" max="9741" width="11.109375" customWidth="1"/>
    <col min="9742" max="9742" width="17.44140625" customWidth="1"/>
    <col min="9743" max="9748" width="12.1093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109375" customWidth="1"/>
    <col min="9997" max="9997" width="11.109375" customWidth="1"/>
    <col min="9998" max="9998" width="17.44140625" customWidth="1"/>
    <col min="9999" max="10004" width="12.1093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109375" customWidth="1"/>
    <col min="10253" max="10253" width="11.109375" customWidth="1"/>
    <col min="10254" max="10254" width="17.44140625" customWidth="1"/>
    <col min="10255" max="10260" width="12.1093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109375" customWidth="1"/>
    <col min="10509" max="10509" width="11.109375" customWidth="1"/>
    <col min="10510" max="10510" width="17.44140625" customWidth="1"/>
    <col min="10511" max="10516" width="12.1093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109375" customWidth="1"/>
    <col min="10765" max="10765" width="11.109375" customWidth="1"/>
    <col min="10766" max="10766" width="17.44140625" customWidth="1"/>
    <col min="10767" max="10772" width="12.1093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109375" customWidth="1"/>
    <col min="11021" max="11021" width="11.109375" customWidth="1"/>
    <col min="11022" max="11022" width="17.44140625" customWidth="1"/>
    <col min="11023" max="11028" width="12.1093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109375" customWidth="1"/>
    <col min="11277" max="11277" width="11.109375" customWidth="1"/>
    <col min="11278" max="11278" width="17.44140625" customWidth="1"/>
    <col min="11279" max="11284" width="12.1093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109375" customWidth="1"/>
    <col min="11533" max="11533" width="11.109375" customWidth="1"/>
    <col min="11534" max="11534" width="17.44140625" customWidth="1"/>
    <col min="11535" max="11540" width="12.1093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109375" customWidth="1"/>
    <col min="11789" max="11789" width="11.109375" customWidth="1"/>
    <col min="11790" max="11790" width="17.44140625" customWidth="1"/>
    <col min="11791" max="11796" width="12.1093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109375" customWidth="1"/>
    <col min="12045" max="12045" width="11.109375" customWidth="1"/>
    <col min="12046" max="12046" width="17.44140625" customWidth="1"/>
    <col min="12047" max="12052" width="12.1093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109375" customWidth="1"/>
    <col min="12301" max="12301" width="11.109375" customWidth="1"/>
    <col min="12302" max="12302" width="17.44140625" customWidth="1"/>
    <col min="12303" max="12308" width="12.1093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109375" customWidth="1"/>
    <col min="12557" max="12557" width="11.109375" customWidth="1"/>
    <col min="12558" max="12558" width="17.44140625" customWidth="1"/>
    <col min="12559" max="12564" width="12.1093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109375" customWidth="1"/>
    <col min="12813" max="12813" width="11.109375" customWidth="1"/>
    <col min="12814" max="12814" width="17.44140625" customWidth="1"/>
    <col min="12815" max="12820" width="12.1093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109375" customWidth="1"/>
    <col min="13069" max="13069" width="11.109375" customWidth="1"/>
    <col min="13070" max="13070" width="17.44140625" customWidth="1"/>
    <col min="13071" max="13076" width="12.1093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109375" customWidth="1"/>
    <col min="13325" max="13325" width="11.109375" customWidth="1"/>
    <col min="13326" max="13326" width="17.44140625" customWidth="1"/>
    <col min="13327" max="13332" width="12.1093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109375" customWidth="1"/>
    <col min="13581" max="13581" width="11.109375" customWidth="1"/>
    <col min="13582" max="13582" width="17.44140625" customWidth="1"/>
    <col min="13583" max="13588" width="12.1093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109375" customWidth="1"/>
    <col min="13837" max="13837" width="11.109375" customWidth="1"/>
    <col min="13838" max="13838" width="17.44140625" customWidth="1"/>
    <col min="13839" max="13844" width="12.1093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109375" customWidth="1"/>
    <col min="14093" max="14093" width="11.109375" customWidth="1"/>
    <col min="14094" max="14094" width="17.44140625" customWidth="1"/>
    <col min="14095" max="14100" width="12.1093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109375" customWidth="1"/>
    <col min="14349" max="14349" width="11.109375" customWidth="1"/>
    <col min="14350" max="14350" width="17.44140625" customWidth="1"/>
    <col min="14351" max="14356" width="12.1093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109375" customWidth="1"/>
    <col min="14605" max="14605" width="11.109375" customWidth="1"/>
    <col min="14606" max="14606" width="17.44140625" customWidth="1"/>
    <col min="14607" max="14612" width="12.1093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109375" customWidth="1"/>
    <col min="14861" max="14861" width="11.109375" customWidth="1"/>
    <col min="14862" max="14862" width="17.44140625" customWidth="1"/>
    <col min="14863" max="14868" width="12.1093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109375" customWidth="1"/>
    <col min="15117" max="15117" width="11.109375" customWidth="1"/>
    <col min="15118" max="15118" width="17.44140625" customWidth="1"/>
    <col min="15119" max="15124" width="12.1093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109375" customWidth="1"/>
    <col min="15373" max="15373" width="11.109375" customWidth="1"/>
    <col min="15374" max="15374" width="17.44140625" customWidth="1"/>
    <col min="15375" max="15380" width="12.1093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109375" customWidth="1"/>
    <col min="15629" max="15629" width="11.109375" customWidth="1"/>
    <col min="15630" max="15630" width="17.44140625" customWidth="1"/>
    <col min="15631" max="15636" width="12.1093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109375" customWidth="1"/>
    <col min="15885" max="15885" width="11.109375" customWidth="1"/>
    <col min="15886" max="15886" width="17.44140625" customWidth="1"/>
    <col min="15887" max="15892" width="12.1093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109375" customWidth="1"/>
    <col min="16141" max="16141" width="11.109375" customWidth="1"/>
    <col min="16142" max="16142" width="17.44140625" customWidth="1"/>
    <col min="16143" max="16148" width="12.109375" customWidth="1"/>
    <col min="16149" max="16149" width="13.6640625" customWidth="1"/>
    <col min="16150" max="16150" width="13.44140625" customWidth="1"/>
  </cols>
  <sheetData>
    <row r="1" spans="1:36" x14ac:dyDescent="0.2">
      <c r="A1" s="312"/>
      <c r="B1" s="312"/>
      <c r="C1" s="312"/>
      <c r="D1" s="313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36" ht="18" x14ac:dyDescent="0.2">
      <c r="A2" s="312"/>
      <c r="B2" s="314" t="s">
        <v>747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</row>
    <row r="3" spans="1:36" ht="15.75" thickBot="1" x14ac:dyDescent="0.25">
      <c r="A3" s="312"/>
      <c r="B3" s="986"/>
      <c r="C3" s="986"/>
      <c r="D3" s="347"/>
      <c r="E3" s="315"/>
      <c r="F3" s="315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</row>
    <row r="4" spans="1:36" ht="16.5" thickBot="1" x14ac:dyDescent="0.25">
      <c r="A4" s="312"/>
      <c r="B4" s="987" t="s">
        <v>748</v>
      </c>
      <c r="C4" s="988"/>
      <c r="D4" s="988"/>
      <c r="E4" s="988"/>
      <c r="F4" s="989"/>
      <c r="G4" s="990" t="s">
        <v>749</v>
      </c>
      <c r="H4" s="991"/>
      <c r="I4" s="991"/>
      <c r="J4" s="991"/>
      <c r="K4" s="991"/>
      <c r="L4" s="991"/>
      <c r="M4" s="991"/>
      <c r="N4" s="992"/>
      <c r="O4" s="990" t="s">
        <v>750</v>
      </c>
      <c r="P4" s="991"/>
      <c r="Q4" s="991"/>
      <c r="R4" s="991"/>
      <c r="S4" s="991"/>
      <c r="T4" s="992"/>
      <c r="U4" s="990" t="s">
        <v>751</v>
      </c>
      <c r="V4" s="992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</row>
    <row r="5" spans="1:36" ht="51" x14ac:dyDescent="0.2">
      <c r="A5" s="312"/>
      <c r="B5" s="316" t="s">
        <v>752</v>
      </c>
      <c r="C5" s="412" t="s">
        <v>753</v>
      </c>
      <c r="D5" s="412" t="s">
        <v>754</v>
      </c>
      <c r="E5" s="977" t="s">
        <v>755</v>
      </c>
      <c r="F5" s="978"/>
      <c r="G5" s="413" t="s">
        <v>791</v>
      </c>
      <c r="H5" s="979" t="s">
        <v>786</v>
      </c>
      <c r="I5" s="980"/>
      <c r="J5" s="980"/>
      <c r="K5" s="979" t="s">
        <v>789</v>
      </c>
      <c r="L5" s="980"/>
      <c r="M5" s="980"/>
      <c r="N5" s="414" t="s">
        <v>788</v>
      </c>
      <c r="O5" s="981" t="s">
        <v>787</v>
      </c>
      <c r="P5" s="982"/>
      <c r="Q5" s="983"/>
      <c r="R5" s="984" t="s">
        <v>790</v>
      </c>
      <c r="S5" s="982"/>
      <c r="T5" s="985"/>
      <c r="U5" s="413" t="s">
        <v>756</v>
      </c>
      <c r="V5" s="414" t="s">
        <v>757</v>
      </c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</row>
    <row r="6" spans="1:36" ht="26.25" thickBot="1" x14ac:dyDescent="0.25">
      <c r="A6" s="312"/>
      <c r="B6" s="317"/>
      <c r="C6" s="415"/>
      <c r="D6" s="415"/>
      <c r="E6" s="416" t="s">
        <v>758</v>
      </c>
      <c r="F6" s="417" t="s">
        <v>759</v>
      </c>
      <c r="G6" s="418" t="s">
        <v>762</v>
      </c>
      <c r="H6" s="419" t="s">
        <v>760</v>
      </c>
      <c r="I6" s="419" t="s">
        <v>761</v>
      </c>
      <c r="J6" s="416" t="s">
        <v>762</v>
      </c>
      <c r="K6" s="419" t="s">
        <v>760</v>
      </c>
      <c r="L6" s="419" t="s">
        <v>761</v>
      </c>
      <c r="M6" s="416" t="s">
        <v>762</v>
      </c>
      <c r="N6" s="369" t="s">
        <v>762</v>
      </c>
      <c r="O6" s="420" t="s">
        <v>760</v>
      </c>
      <c r="P6" s="421" t="s">
        <v>761</v>
      </c>
      <c r="Q6" s="422" t="s">
        <v>762</v>
      </c>
      <c r="R6" s="421" t="s">
        <v>760</v>
      </c>
      <c r="S6" s="421" t="s">
        <v>761</v>
      </c>
      <c r="T6" s="423" t="s">
        <v>762</v>
      </c>
      <c r="U6" s="424" t="s">
        <v>72</v>
      </c>
      <c r="V6" s="425" t="s">
        <v>72</v>
      </c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</row>
    <row r="7" spans="1:36" ht="25.5" x14ac:dyDescent="0.2">
      <c r="A7" s="312"/>
      <c r="B7" s="1012" t="s">
        <v>763</v>
      </c>
      <c r="C7" s="318">
        <v>1976</v>
      </c>
      <c r="D7" s="319" t="s">
        <v>764</v>
      </c>
      <c r="E7" s="318" t="s">
        <v>765</v>
      </c>
      <c r="F7" s="320" t="s">
        <v>766</v>
      </c>
      <c r="G7" s="321">
        <v>0</v>
      </c>
      <c r="H7" s="359" t="s">
        <v>767</v>
      </c>
      <c r="I7" s="322">
        <v>0</v>
      </c>
      <c r="J7" s="322"/>
      <c r="K7" s="360" t="s">
        <v>768</v>
      </c>
      <c r="L7" s="322">
        <v>0</v>
      </c>
      <c r="M7" s="322"/>
      <c r="N7" s="323"/>
      <c r="O7" s="324"/>
      <c r="P7" s="325">
        <v>0</v>
      </c>
      <c r="Q7" s="325"/>
      <c r="R7" s="326" t="s">
        <v>767</v>
      </c>
      <c r="S7" s="325">
        <v>0</v>
      </c>
      <c r="T7" s="327"/>
      <c r="U7" s="328"/>
      <c r="V7" s="32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</row>
    <row r="8" spans="1:36" ht="25.5" x14ac:dyDescent="0.2">
      <c r="A8" s="312"/>
      <c r="B8" s="1013"/>
      <c r="C8" s="330">
        <v>1921</v>
      </c>
      <c r="D8" s="331" t="s">
        <v>769</v>
      </c>
      <c r="E8" s="330" t="s">
        <v>765</v>
      </c>
      <c r="F8" s="332" t="s">
        <v>765</v>
      </c>
      <c r="G8" s="333">
        <v>0</v>
      </c>
      <c r="H8" s="359" t="s">
        <v>767</v>
      </c>
      <c r="I8" s="334">
        <v>0</v>
      </c>
      <c r="J8" s="334"/>
      <c r="K8" s="360" t="s">
        <v>768</v>
      </c>
      <c r="L8" s="334">
        <v>0</v>
      </c>
      <c r="M8" s="334"/>
      <c r="N8" s="335"/>
      <c r="O8" s="336"/>
      <c r="P8" s="334">
        <v>0</v>
      </c>
      <c r="Q8" s="334"/>
      <c r="R8" s="337" t="s">
        <v>767</v>
      </c>
      <c r="S8" s="334">
        <v>0</v>
      </c>
      <c r="T8" s="338"/>
      <c r="U8" s="361"/>
      <c r="V8" s="362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</row>
    <row r="9" spans="1:36" ht="20.25" customHeight="1" x14ac:dyDescent="0.2">
      <c r="A9" s="312"/>
      <c r="B9" s="1014" t="s">
        <v>770</v>
      </c>
      <c r="C9" s="330">
        <v>200</v>
      </c>
      <c r="D9" s="330" t="s">
        <v>771</v>
      </c>
      <c r="E9" s="330" t="s">
        <v>766</v>
      </c>
      <c r="F9" s="332" t="s">
        <v>765</v>
      </c>
      <c r="G9" s="333">
        <v>0</v>
      </c>
      <c r="H9" s="359" t="s">
        <v>767</v>
      </c>
      <c r="I9" s="334">
        <v>0</v>
      </c>
      <c r="J9" s="334"/>
      <c r="K9" s="360" t="s">
        <v>768</v>
      </c>
      <c r="L9" s="334">
        <v>0</v>
      </c>
      <c r="M9" s="334"/>
      <c r="N9" s="332"/>
      <c r="O9" s="336" t="s">
        <v>772</v>
      </c>
      <c r="P9" s="334">
        <v>0</v>
      </c>
      <c r="Q9" s="334"/>
      <c r="R9" s="337" t="s">
        <v>767</v>
      </c>
      <c r="S9" s="334">
        <v>0</v>
      </c>
      <c r="T9" s="338"/>
      <c r="U9" s="361"/>
      <c r="V9" s="362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</row>
    <row r="10" spans="1:36" ht="19.5" customHeight="1" thickBot="1" x14ac:dyDescent="0.25">
      <c r="A10" s="312"/>
      <c r="B10" s="1015"/>
      <c r="C10" s="363">
        <v>500</v>
      </c>
      <c r="D10" s="363" t="s">
        <v>773</v>
      </c>
      <c r="E10" s="339" t="s">
        <v>766</v>
      </c>
      <c r="F10" s="340" t="s">
        <v>766</v>
      </c>
      <c r="G10" s="364">
        <v>0</v>
      </c>
      <c r="H10" s="365" t="s">
        <v>767</v>
      </c>
      <c r="I10" s="341">
        <v>0</v>
      </c>
      <c r="J10" s="341"/>
      <c r="K10" s="366" t="s">
        <v>768</v>
      </c>
      <c r="L10" s="341">
        <v>0</v>
      </c>
      <c r="M10" s="341"/>
      <c r="N10" s="367"/>
      <c r="O10" s="342" t="s">
        <v>772</v>
      </c>
      <c r="P10" s="341">
        <v>0</v>
      </c>
      <c r="Q10" s="341"/>
      <c r="R10" s="343" t="s">
        <v>767</v>
      </c>
      <c r="S10" s="341">
        <v>0</v>
      </c>
      <c r="T10" s="344"/>
      <c r="U10" s="368"/>
      <c r="V10" s="36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</row>
    <row r="11" spans="1:36" x14ac:dyDescent="0.2">
      <c r="A11" s="312"/>
      <c r="B11" s="345"/>
      <c r="C11" s="346"/>
      <c r="D11" s="346"/>
      <c r="E11" s="347"/>
      <c r="F11" s="347"/>
      <c r="G11" s="347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</row>
    <row r="12" spans="1:36" x14ac:dyDescent="0.2">
      <c r="A12" s="312"/>
      <c r="B12" s="347"/>
      <c r="C12" s="1016" t="s">
        <v>774</v>
      </c>
      <c r="D12" s="1016"/>
      <c r="E12" s="1016"/>
      <c r="F12" s="1016"/>
      <c r="G12" s="347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</row>
    <row r="13" spans="1:36" ht="15.75" thickBot="1" x14ac:dyDescent="0.25">
      <c r="A13" s="312"/>
      <c r="B13" s="347"/>
      <c r="C13" s="347"/>
      <c r="D13" s="348"/>
      <c r="E13" s="347"/>
      <c r="F13" s="347"/>
      <c r="G13" s="347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</row>
    <row r="14" spans="1:36" ht="23.25" x14ac:dyDescent="0.2">
      <c r="A14" s="312"/>
      <c r="B14" s="1017" t="s">
        <v>775</v>
      </c>
      <c r="C14" s="1018"/>
      <c r="D14" s="1018"/>
      <c r="E14" s="1018"/>
      <c r="F14" s="1018"/>
      <c r="G14" s="1018"/>
      <c r="H14" s="1018"/>
      <c r="I14" s="1018"/>
      <c r="J14" s="1018"/>
      <c r="K14" s="1018"/>
      <c r="L14" s="1018"/>
      <c r="M14" s="1018"/>
      <c r="N14" s="1018"/>
      <c r="O14" s="1018"/>
      <c r="P14" s="1019"/>
      <c r="Q14" s="312"/>
      <c r="R14" s="312"/>
      <c r="S14" s="312"/>
      <c r="T14" s="312"/>
      <c r="U14" s="312"/>
      <c r="V14" s="312"/>
    </row>
    <row r="15" spans="1:36" x14ac:dyDescent="0.2">
      <c r="A15" s="312"/>
      <c r="B15" s="349" t="s">
        <v>776</v>
      </c>
      <c r="C15" s="350"/>
      <c r="D15" s="350"/>
      <c r="E15" s="350"/>
      <c r="F15" s="350"/>
      <c r="G15" s="350"/>
      <c r="H15" s="350"/>
      <c r="I15" s="486"/>
      <c r="J15" s="351"/>
      <c r="K15" s="490" t="s">
        <v>777</v>
      </c>
      <c r="L15" s="350"/>
      <c r="M15" s="350"/>
      <c r="N15" s="350"/>
      <c r="O15" s="350"/>
      <c r="P15" s="352"/>
      <c r="Q15" s="312"/>
      <c r="R15" s="312"/>
      <c r="S15" s="312"/>
      <c r="T15" s="312"/>
      <c r="U15" s="312"/>
      <c r="V15" s="312"/>
    </row>
    <row r="16" spans="1:36" ht="84.6" customHeight="1" x14ac:dyDescent="0.2">
      <c r="A16" s="312"/>
      <c r="B16" s="993" t="s">
        <v>816</v>
      </c>
      <c r="C16" s="1020"/>
      <c r="D16" s="1020"/>
      <c r="E16" s="1020"/>
      <c r="F16" s="1020"/>
      <c r="G16" s="1020"/>
      <c r="H16" s="1020"/>
      <c r="I16" s="1021"/>
      <c r="J16" s="312"/>
      <c r="K16" s="1022" t="s">
        <v>817</v>
      </c>
      <c r="L16" s="1023"/>
      <c r="M16" s="1023"/>
      <c r="N16" s="1023"/>
      <c r="O16" s="1023"/>
      <c r="P16" s="1024"/>
      <c r="Q16" s="312"/>
      <c r="R16" s="312"/>
      <c r="S16" s="312"/>
      <c r="T16" s="312"/>
      <c r="U16" s="312"/>
      <c r="V16" s="312"/>
    </row>
    <row r="17" spans="1:22" x14ac:dyDescent="0.2">
      <c r="A17" s="312"/>
      <c r="B17" s="353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54"/>
      <c r="Q17" s="312"/>
      <c r="R17" s="312"/>
      <c r="S17" s="312"/>
      <c r="T17" s="312"/>
      <c r="U17" s="312"/>
      <c r="V17" s="312"/>
    </row>
    <row r="18" spans="1:22" x14ac:dyDescent="0.2">
      <c r="A18" s="312"/>
      <c r="B18" s="487" t="s">
        <v>770</v>
      </c>
      <c r="C18" s="488"/>
      <c r="D18" s="488"/>
      <c r="E18" s="488"/>
      <c r="F18" s="488"/>
      <c r="G18" s="488"/>
      <c r="H18" s="488"/>
      <c r="I18" s="486"/>
      <c r="J18" s="351"/>
      <c r="K18" s="490" t="s">
        <v>785</v>
      </c>
      <c r="L18" s="488"/>
      <c r="M18" s="488"/>
      <c r="N18" s="488"/>
      <c r="O18" s="488"/>
      <c r="P18" s="489"/>
      <c r="Q18" s="312"/>
      <c r="R18" s="312"/>
      <c r="S18" s="312"/>
      <c r="T18" s="312"/>
      <c r="U18" s="312"/>
      <c r="V18" s="312"/>
    </row>
    <row r="19" spans="1:22" ht="99.6" customHeight="1" x14ac:dyDescent="0.2">
      <c r="A19" s="312"/>
      <c r="B19" s="993" t="s">
        <v>817</v>
      </c>
      <c r="C19" s="994"/>
      <c r="D19" s="994"/>
      <c r="E19" s="994"/>
      <c r="F19" s="994"/>
      <c r="G19" s="994"/>
      <c r="H19" s="994"/>
      <c r="I19" s="995"/>
      <c r="J19" s="312"/>
      <c r="K19" s="996" t="s">
        <v>818</v>
      </c>
      <c r="L19" s="997"/>
      <c r="M19" s="997"/>
      <c r="N19" s="997"/>
      <c r="O19" s="997"/>
      <c r="P19" s="998"/>
      <c r="Q19" s="312"/>
      <c r="R19" s="312"/>
      <c r="S19" s="312"/>
      <c r="T19" s="312"/>
      <c r="U19" s="312"/>
      <c r="V19" s="312"/>
    </row>
    <row r="20" spans="1:22" x14ac:dyDescent="0.2">
      <c r="A20" s="312"/>
      <c r="B20" s="353"/>
      <c r="C20" s="312"/>
      <c r="D20" s="312"/>
      <c r="E20" s="312"/>
      <c r="F20" s="312"/>
      <c r="G20" s="312"/>
      <c r="H20" s="312"/>
      <c r="I20" s="312"/>
      <c r="J20" s="312"/>
      <c r="K20" s="997"/>
      <c r="L20" s="997"/>
      <c r="M20" s="997"/>
      <c r="N20" s="997"/>
      <c r="O20" s="997"/>
      <c r="P20" s="998"/>
      <c r="Q20" s="312"/>
      <c r="R20" s="312"/>
      <c r="S20" s="312"/>
      <c r="T20" s="312"/>
      <c r="U20" s="312"/>
      <c r="V20" s="312"/>
    </row>
    <row r="21" spans="1:22" x14ac:dyDescent="0.2">
      <c r="A21" s="312"/>
      <c r="B21" s="487" t="s">
        <v>778</v>
      </c>
      <c r="C21" s="488"/>
      <c r="D21" s="488"/>
      <c r="E21" s="488"/>
      <c r="F21" s="488"/>
      <c r="G21" s="488"/>
      <c r="H21" s="488"/>
      <c r="I21" s="486"/>
      <c r="J21" s="312"/>
      <c r="K21" s="997"/>
      <c r="L21" s="997"/>
      <c r="M21" s="997"/>
      <c r="N21" s="997"/>
      <c r="O21" s="997"/>
      <c r="P21" s="998"/>
      <c r="Q21" s="312"/>
      <c r="R21" s="312"/>
      <c r="S21" s="312"/>
      <c r="T21" s="312"/>
      <c r="U21" s="312"/>
      <c r="V21" s="312"/>
    </row>
    <row r="22" spans="1:22" ht="77.099999999999994" customHeight="1" x14ac:dyDescent="0.2">
      <c r="A22" s="312"/>
      <c r="B22" s="993" t="s">
        <v>817</v>
      </c>
      <c r="C22" s="994"/>
      <c r="D22" s="994"/>
      <c r="E22" s="994"/>
      <c r="F22" s="994"/>
      <c r="G22" s="994"/>
      <c r="H22" s="994"/>
      <c r="I22" s="995"/>
      <c r="J22" s="312"/>
      <c r="K22" s="997"/>
      <c r="L22" s="997"/>
      <c r="M22" s="997"/>
      <c r="N22" s="997"/>
      <c r="O22" s="997"/>
      <c r="P22" s="998"/>
      <c r="Q22" s="312"/>
      <c r="R22" s="312"/>
      <c r="S22" s="312"/>
      <c r="T22" s="312"/>
      <c r="U22" s="312"/>
      <c r="V22" s="312"/>
    </row>
    <row r="23" spans="1:22" x14ac:dyDescent="0.2">
      <c r="A23" s="312"/>
      <c r="B23" s="353"/>
      <c r="C23" s="312"/>
      <c r="D23" s="312"/>
      <c r="E23" s="312"/>
      <c r="F23" s="312"/>
      <c r="G23" s="312"/>
      <c r="H23" s="312"/>
      <c r="I23" s="312"/>
      <c r="J23" s="312"/>
      <c r="K23" s="997"/>
      <c r="L23" s="997"/>
      <c r="M23" s="997"/>
      <c r="N23" s="997"/>
      <c r="O23" s="997"/>
      <c r="P23" s="998"/>
      <c r="Q23" s="312"/>
      <c r="R23" s="312"/>
      <c r="S23" s="312"/>
      <c r="T23" s="312"/>
      <c r="U23" s="312"/>
      <c r="V23" s="312"/>
    </row>
    <row r="24" spans="1:22" x14ac:dyDescent="0.2">
      <c r="A24" s="312"/>
      <c r="B24" s="487" t="s">
        <v>779</v>
      </c>
      <c r="C24" s="488"/>
      <c r="D24" s="488"/>
      <c r="E24" s="488"/>
      <c r="F24" s="488"/>
      <c r="G24" s="488"/>
      <c r="H24" s="488"/>
      <c r="I24" s="486"/>
      <c r="J24" s="312"/>
      <c r="K24" s="997"/>
      <c r="L24" s="997"/>
      <c r="M24" s="997"/>
      <c r="N24" s="997"/>
      <c r="O24" s="997"/>
      <c r="P24" s="998"/>
      <c r="Q24" s="312"/>
      <c r="R24" s="312"/>
      <c r="S24" s="312"/>
      <c r="T24" s="312"/>
      <c r="U24" s="312"/>
      <c r="V24" s="312"/>
    </row>
    <row r="25" spans="1:22" x14ac:dyDescent="0.2">
      <c r="A25" s="312"/>
      <c r="B25" s="1003" t="s">
        <v>817</v>
      </c>
      <c r="C25" s="1004"/>
      <c r="D25" s="1004"/>
      <c r="E25" s="1004"/>
      <c r="F25" s="1004"/>
      <c r="G25" s="1004"/>
      <c r="H25" s="1004"/>
      <c r="I25" s="1005"/>
      <c r="J25" s="312"/>
      <c r="K25" s="997"/>
      <c r="L25" s="997"/>
      <c r="M25" s="997"/>
      <c r="N25" s="997"/>
      <c r="O25" s="997"/>
      <c r="P25" s="998"/>
      <c r="Q25" s="312"/>
      <c r="R25" s="312"/>
      <c r="S25" s="312"/>
      <c r="T25" s="312"/>
      <c r="U25" s="312"/>
      <c r="V25" s="312"/>
    </row>
    <row r="26" spans="1:22" x14ac:dyDescent="0.2">
      <c r="A26" s="312"/>
      <c r="B26" s="1006"/>
      <c r="C26" s="1007"/>
      <c r="D26" s="1007"/>
      <c r="E26" s="1007"/>
      <c r="F26" s="1007"/>
      <c r="G26" s="1007"/>
      <c r="H26" s="1007"/>
      <c r="I26" s="1008"/>
      <c r="J26" s="312"/>
      <c r="K26" s="997"/>
      <c r="L26" s="997"/>
      <c r="M26" s="997"/>
      <c r="N26" s="997"/>
      <c r="O26" s="997"/>
      <c r="P26" s="998"/>
      <c r="Q26" s="312"/>
      <c r="R26" s="312"/>
      <c r="S26" s="312"/>
      <c r="T26" s="312"/>
      <c r="U26" s="312"/>
      <c r="V26" s="312"/>
    </row>
    <row r="27" spans="1:22" x14ac:dyDescent="0.2">
      <c r="A27" s="312"/>
      <c r="B27" s="1006"/>
      <c r="C27" s="1007"/>
      <c r="D27" s="1007"/>
      <c r="E27" s="1007"/>
      <c r="F27" s="1007"/>
      <c r="G27" s="1007"/>
      <c r="H27" s="1007"/>
      <c r="I27" s="1008"/>
      <c r="J27" s="312"/>
      <c r="K27" s="999"/>
      <c r="L27" s="999"/>
      <c r="M27" s="999"/>
      <c r="N27" s="999"/>
      <c r="O27" s="999"/>
      <c r="P27" s="1000"/>
      <c r="Q27" s="312"/>
      <c r="R27" s="312"/>
      <c r="S27" s="312"/>
      <c r="T27" s="312"/>
      <c r="U27" s="312"/>
      <c r="V27" s="312"/>
    </row>
    <row r="28" spans="1:22" ht="15.75" thickBot="1" x14ac:dyDescent="0.25">
      <c r="A28" s="312"/>
      <c r="B28" s="1009"/>
      <c r="C28" s="1010"/>
      <c r="D28" s="1010"/>
      <c r="E28" s="1010"/>
      <c r="F28" s="1010"/>
      <c r="G28" s="1010"/>
      <c r="H28" s="1010"/>
      <c r="I28" s="1011"/>
      <c r="J28" s="355"/>
      <c r="K28" s="1001"/>
      <c r="L28" s="1001"/>
      <c r="M28" s="1001"/>
      <c r="N28" s="1001"/>
      <c r="O28" s="1001"/>
      <c r="P28" s="1002"/>
      <c r="Q28" s="312"/>
      <c r="R28" s="312"/>
      <c r="S28" s="312"/>
      <c r="T28" s="312"/>
      <c r="U28" s="312"/>
      <c r="V28" s="312"/>
    </row>
  </sheetData>
  <sheetProtection algorithmName="SHA-512" hashValue="ugK6RM7VEEwYXGgVW15ovZWNq0AQ9LRyINjQ4LM3qNUWEQJqN9di8iYeePx6FedXjMwUblw1i1V9wNXSniXyBQ==" saltValue="0ZHB5Aif28nicD3IS4S1bA==" spinCount="100000" sheet="1" objects="1" scenarios="1"/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9"/>
  <sheetViews>
    <sheetView zoomScale="80" zoomScaleNormal="80" workbookViewId="0">
      <selection activeCell="S8" sqref="S8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11" width="6.88671875" customWidth="1"/>
    <col min="12" max="16" width="7.88671875" customWidth="1"/>
    <col min="17" max="19" width="8.109375" bestFit="1" customWidth="1"/>
    <col min="20" max="28" width="7.88671875" customWidth="1"/>
    <col min="29" max="29" width="8.33203125" customWidth="1"/>
    <col min="30" max="30" width="8.5546875" customWidth="1"/>
    <col min="31" max="31" width="8" customWidth="1"/>
    <col min="32" max="32" width="8.6640625" customWidth="1"/>
    <col min="257" max="257" width="13.33203125" customWidth="1"/>
    <col min="258" max="258" width="22.5546875" customWidth="1"/>
    <col min="259" max="267" width="6.88671875" customWidth="1"/>
    <col min="268" max="284" width="7.886718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88671875" customWidth="1"/>
    <col min="524" max="540" width="7.886718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88671875" customWidth="1"/>
    <col min="780" max="796" width="7.886718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88671875" customWidth="1"/>
    <col min="1036" max="1052" width="7.886718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88671875" customWidth="1"/>
    <col min="1292" max="1308" width="7.886718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88671875" customWidth="1"/>
    <col min="1548" max="1564" width="7.886718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88671875" customWidth="1"/>
    <col min="1804" max="1820" width="7.886718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88671875" customWidth="1"/>
    <col min="2060" max="2076" width="7.886718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88671875" customWidth="1"/>
    <col min="2316" max="2332" width="7.886718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88671875" customWidth="1"/>
    <col min="2572" max="2588" width="7.886718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88671875" customWidth="1"/>
    <col min="2828" max="2844" width="7.886718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88671875" customWidth="1"/>
    <col min="3084" max="3100" width="7.886718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88671875" customWidth="1"/>
    <col min="3340" max="3356" width="7.886718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88671875" customWidth="1"/>
    <col min="3596" max="3612" width="7.886718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88671875" customWidth="1"/>
    <col min="3852" max="3868" width="7.886718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88671875" customWidth="1"/>
    <col min="4108" max="4124" width="7.886718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88671875" customWidth="1"/>
    <col min="4364" max="4380" width="7.886718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88671875" customWidth="1"/>
    <col min="4620" max="4636" width="7.886718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88671875" customWidth="1"/>
    <col min="4876" max="4892" width="7.886718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88671875" customWidth="1"/>
    <col min="5132" max="5148" width="7.886718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88671875" customWidth="1"/>
    <col min="5388" max="5404" width="7.886718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88671875" customWidth="1"/>
    <col min="5644" max="5660" width="7.886718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88671875" customWidth="1"/>
    <col min="5900" max="5916" width="7.886718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88671875" customWidth="1"/>
    <col min="6156" max="6172" width="7.886718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88671875" customWidth="1"/>
    <col min="6412" max="6428" width="7.886718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88671875" customWidth="1"/>
    <col min="6668" max="6684" width="7.886718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88671875" customWidth="1"/>
    <col min="6924" max="6940" width="7.886718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88671875" customWidth="1"/>
    <col min="7180" max="7196" width="7.886718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88671875" customWidth="1"/>
    <col min="7436" max="7452" width="7.886718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88671875" customWidth="1"/>
    <col min="7692" max="7708" width="7.886718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88671875" customWidth="1"/>
    <col min="7948" max="7964" width="7.886718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88671875" customWidth="1"/>
    <col min="8204" max="8220" width="7.886718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88671875" customWidth="1"/>
    <col min="8460" max="8476" width="7.886718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88671875" customWidth="1"/>
    <col min="8716" max="8732" width="7.886718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88671875" customWidth="1"/>
    <col min="8972" max="8988" width="7.886718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88671875" customWidth="1"/>
    <col min="9228" max="9244" width="7.886718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88671875" customWidth="1"/>
    <col min="9484" max="9500" width="7.886718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88671875" customWidth="1"/>
    <col min="9740" max="9756" width="7.886718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88671875" customWidth="1"/>
    <col min="9996" max="10012" width="7.886718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88671875" customWidth="1"/>
    <col min="10252" max="10268" width="7.886718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88671875" customWidth="1"/>
    <col min="10508" max="10524" width="7.886718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88671875" customWidth="1"/>
    <col min="10764" max="10780" width="7.886718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88671875" customWidth="1"/>
    <col min="11020" max="11036" width="7.886718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88671875" customWidth="1"/>
    <col min="11276" max="11292" width="7.886718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88671875" customWidth="1"/>
    <col min="11532" max="11548" width="7.886718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88671875" customWidth="1"/>
    <col min="11788" max="11804" width="7.886718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88671875" customWidth="1"/>
    <col min="12044" max="12060" width="7.886718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88671875" customWidth="1"/>
    <col min="12300" max="12316" width="7.886718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88671875" customWidth="1"/>
    <col min="12556" max="12572" width="7.886718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88671875" customWidth="1"/>
    <col min="12812" max="12828" width="7.886718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88671875" customWidth="1"/>
    <col min="13068" max="13084" width="7.886718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88671875" customWidth="1"/>
    <col min="13324" max="13340" width="7.886718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88671875" customWidth="1"/>
    <col min="13580" max="13596" width="7.886718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88671875" customWidth="1"/>
    <col min="13836" max="13852" width="7.886718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88671875" customWidth="1"/>
    <col min="14092" max="14108" width="7.886718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88671875" customWidth="1"/>
    <col min="14348" max="14364" width="7.886718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88671875" customWidth="1"/>
    <col min="14604" max="14620" width="7.886718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88671875" customWidth="1"/>
    <col min="14860" max="14876" width="7.886718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88671875" customWidth="1"/>
    <col min="15116" max="15132" width="7.886718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88671875" customWidth="1"/>
    <col min="15372" max="15388" width="7.886718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88671875" customWidth="1"/>
    <col min="15628" max="15644" width="7.886718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88671875" customWidth="1"/>
    <col min="15884" max="15900" width="7.886718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88671875" customWidth="1"/>
    <col min="16140" max="16156" width="7.886718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6" x14ac:dyDescent="0.2">
      <c r="A1" s="61"/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36" ht="18" x14ac:dyDescent="0.25">
      <c r="A2" s="63" t="s">
        <v>44</v>
      </c>
      <c r="B2" s="64"/>
      <c r="C2" s="65"/>
      <c r="D2" s="65"/>
      <c r="E2" s="65"/>
      <c r="F2" s="65"/>
      <c r="G2" s="65"/>
      <c r="H2" s="66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6" ht="18" x14ac:dyDescent="0.25">
      <c r="A3" s="612" t="str">
        <f>'TITLE PAGE'!D9</f>
        <v>Hafren Dyfrdwy</v>
      </c>
      <c r="B3" s="64"/>
      <c r="C3" s="611"/>
      <c r="D3" s="65"/>
      <c r="E3" s="65"/>
      <c r="F3" s="65"/>
      <c r="G3" s="65"/>
      <c r="H3" s="66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6" ht="18" x14ac:dyDescent="0.25">
      <c r="A4" s="612" t="str">
        <f>'TITLE PAGE'!D10</f>
        <v>Llanfyllin</v>
      </c>
      <c r="B4" s="64"/>
      <c r="C4" s="611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36" ht="25.5" x14ac:dyDescent="0.2">
      <c r="A5" s="67" t="s">
        <v>45</v>
      </c>
      <c r="B5" s="68" t="s">
        <v>46</v>
      </c>
      <c r="C5" s="69" t="s">
        <v>47</v>
      </c>
      <c r="D5" s="70"/>
      <c r="E5" s="70" t="s">
        <v>48</v>
      </c>
      <c r="F5" s="70" t="s">
        <v>49</v>
      </c>
      <c r="G5" s="70" t="s">
        <v>50</v>
      </c>
      <c r="H5" s="71" t="s">
        <v>51</v>
      </c>
      <c r="I5" s="71" t="s">
        <v>52</v>
      </c>
      <c r="J5" s="71" t="s">
        <v>53</v>
      </c>
      <c r="K5" s="71" t="s">
        <v>54</v>
      </c>
      <c r="L5" s="71" t="s">
        <v>55</v>
      </c>
      <c r="M5" s="71" t="s">
        <v>56</v>
      </c>
      <c r="N5" s="71" t="s">
        <v>57</v>
      </c>
      <c r="O5" s="71" t="s">
        <v>58</v>
      </c>
      <c r="P5" s="71" t="s">
        <v>59</v>
      </c>
      <c r="Q5" s="71" t="s">
        <v>566</v>
      </c>
      <c r="R5" s="71" t="s">
        <v>568</v>
      </c>
      <c r="S5" s="71" t="s">
        <v>570</v>
      </c>
      <c r="T5" s="71" t="s">
        <v>60</v>
      </c>
      <c r="U5" s="71" t="s">
        <v>61</v>
      </c>
      <c r="V5" s="71" t="s">
        <v>62</v>
      </c>
      <c r="W5" s="71" t="s">
        <v>63</v>
      </c>
      <c r="X5" s="71" t="s">
        <v>64</v>
      </c>
      <c r="Y5" s="71" t="s">
        <v>65</v>
      </c>
      <c r="Z5" s="71" t="s">
        <v>66</v>
      </c>
      <c r="AA5" s="71" t="s">
        <v>67</v>
      </c>
      <c r="AB5" s="71" t="s">
        <v>68</v>
      </c>
      <c r="AC5" s="71" t="s">
        <v>100</v>
      </c>
      <c r="AD5" s="71" t="s">
        <v>101</v>
      </c>
      <c r="AE5" s="71" t="s">
        <v>102</v>
      </c>
      <c r="AF5" s="71" t="s">
        <v>103</v>
      </c>
      <c r="AG5" s="399"/>
      <c r="AH5" s="399"/>
      <c r="AI5" s="399"/>
      <c r="AJ5" s="399"/>
    </row>
    <row r="6" spans="1:36" x14ac:dyDescent="0.2">
      <c r="A6" s="72"/>
      <c r="B6" s="73" t="s">
        <v>69</v>
      </c>
      <c r="C6" s="67"/>
      <c r="D6" s="74"/>
      <c r="E6" s="74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399"/>
      <c r="AH6" s="399"/>
      <c r="AI6" s="399"/>
      <c r="AJ6" s="399"/>
    </row>
    <row r="7" spans="1:36" x14ac:dyDescent="0.2">
      <c r="A7" s="76" t="s">
        <v>70</v>
      </c>
      <c r="B7" s="77" t="s">
        <v>71</v>
      </c>
      <c r="C7" s="76" t="s">
        <v>72</v>
      </c>
      <c r="D7" s="78">
        <f>'4. BL SDB'!H5</f>
        <v>6.749550000000001</v>
      </c>
      <c r="E7" s="78">
        <f>'4. BL SDB'!I5</f>
        <v>6.749550000000001</v>
      </c>
      <c r="F7" s="78">
        <f>'4. BL SDB'!J5</f>
        <v>6.749550000000001</v>
      </c>
      <c r="G7" s="78">
        <f>'4. BL SDB'!K5</f>
        <v>6.749550000000001</v>
      </c>
      <c r="H7" s="78">
        <f>'4. BL SDB'!L5</f>
        <v>6.749550000000001</v>
      </c>
      <c r="I7" s="78">
        <f>'4. BL SDB'!M5</f>
        <v>6.749550000000001</v>
      </c>
      <c r="J7" s="78">
        <f>'4. BL SDB'!N5</f>
        <v>6.749550000000001</v>
      </c>
      <c r="K7" s="78">
        <f>'4. BL SDB'!O5</f>
        <v>6.749550000000001</v>
      </c>
      <c r="L7" s="78">
        <f>'4. BL SDB'!P5</f>
        <v>6.749550000000001</v>
      </c>
      <c r="M7" s="78">
        <f>'4. BL SDB'!Q5</f>
        <v>6.749550000000001</v>
      </c>
      <c r="N7" s="78">
        <f>'4. BL SDB'!R5</f>
        <v>6.749550000000001</v>
      </c>
      <c r="O7" s="78">
        <f>'4. BL SDB'!S5</f>
        <v>6.749550000000001</v>
      </c>
      <c r="P7" s="78">
        <f>'4. BL SDB'!T5</f>
        <v>6.749550000000001</v>
      </c>
      <c r="Q7" s="78">
        <f>'4. BL SDB'!U5</f>
        <v>6.749550000000001</v>
      </c>
      <c r="R7" s="78">
        <f>'4. BL SDB'!V5</f>
        <v>6.749550000000001</v>
      </c>
      <c r="S7" s="78">
        <f>'4. BL SDB'!W5</f>
        <v>6.749550000000001</v>
      </c>
      <c r="T7" s="78">
        <f>'4. BL SDB'!X5</f>
        <v>6.749550000000001</v>
      </c>
      <c r="U7" s="78">
        <f>'4. BL SDB'!Y5</f>
        <v>6.749550000000001</v>
      </c>
      <c r="V7" s="78">
        <f>'4. BL SDB'!Z5</f>
        <v>6.749550000000001</v>
      </c>
      <c r="W7" s="78">
        <f>'4. BL SDB'!AA5</f>
        <v>6.749550000000001</v>
      </c>
      <c r="X7" s="78">
        <f>'4. BL SDB'!AB5</f>
        <v>6.749550000000001</v>
      </c>
      <c r="Y7" s="78">
        <f>'4. BL SDB'!AC5</f>
        <v>6.749550000000001</v>
      </c>
      <c r="Z7" s="78">
        <f>'4. BL SDB'!AD5</f>
        <v>6.749550000000001</v>
      </c>
      <c r="AA7" s="78">
        <f>'4. BL SDB'!AE5</f>
        <v>6.749550000000001</v>
      </c>
      <c r="AB7" s="78">
        <f>'4. BL SDB'!AF5</f>
        <v>6.749550000000001</v>
      </c>
      <c r="AC7" s="78">
        <f>'4. BL SDB'!AG5</f>
        <v>6.749550000000001</v>
      </c>
      <c r="AD7" s="78">
        <f>'4. BL SDB'!AH5</f>
        <v>6.749550000000001</v>
      </c>
      <c r="AE7" s="78">
        <f>'4. BL SDB'!AI5</f>
        <v>6.749550000000001</v>
      </c>
      <c r="AF7" s="78">
        <f>'4. BL SDB'!AJ5</f>
        <v>6.749550000000001</v>
      </c>
      <c r="AG7" s="399"/>
      <c r="AH7" s="399"/>
      <c r="AI7" s="399"/>
      <c r="AJ7" s="399"/>
    </row>
    <row r="8" spans="1:36" x14ac:dyDescent="0.2">
      <c r="A8" s="76" t="s">
        <v>73</v>
      </c>
      <c r="B8" s="77" t="s">
        <v>71</v>
      </c>
      <c r="C8" s="76" t="s">
        <v>72</v>
      </c>
      <c r="D8" s="78">
        <f>'9. FP SDB'!H5</f>
        <v>6.749550000000001</v>
      </c>
      <c r="E8" s="78">
        <f>'9. FP SDB'!I5</f>
        <v>6.749550000000001</v>
      </c>
      <c r="F8" s="78">
        <f>'9. FP SDB'!J5</f>
        <v>6.749550000000001</v>
      </c>
      <c r="G8" s="78">
        <f>'9. FP SDB'!K5</f>
        <v>6.749550000000001</v>
      </c>
      <c r="H8" s="78">
        <f>'9. FP SDB'!L5</f>
        <v>6.749550000000001</v>
      </c>
      <c r="I8" s="78">
        <f>'9. FP SDB'!M5</f>
        <v>6.749550000000001</v>
      </c>
      <c r="J8" s="78">
        <f>'9. FP SDB'!N5</f>
        <v>6.749550000000001</v>
      </c>
      <c r="K8" s="78">
        <f>'9. FP SDB'!O5</f>
        <v>6.749550000000001</v>
      </c>
      <c r="L8" s="78">
        <f>'9. FP SDB'!P5</f>
        <v>6.749550000000001</v>
      </c>
      <c r="M8" s="78">
        <f>'9. FP SDB'!Q5</f>
        <v>6.749550000000001</v>
      </c>
      <c r="N8" s="78">
        <f>'9. FP SDB'!R5</f>
        <v>6.749550000000001</v>
      </c>
      <c r="O8" s="78">
        <f>'9. FP SDB'!S5</f>
        <v>6.749550000000001</v>
      </c>
      <c r="P8" s="78">
        <f>'9. FP SDB'!T5</f>
        <v>6.749550000000001</v>
      </c>
      <c r="Q8" s="78">
        <f>'9. FP SDB'!U5</f>
        <v>6.749550000000001</v>
      </c>
      <c r="R8" s="78">
        <f>'9. FP SDB'!V5</f>
        <v>6.749550000000001</v>
      </c>
      <c r="S8" s="78">
        <f>'9. FP SDB'!W5</f>
        <v>6.749550000000001</v>
      </c>
      <c r="T8" s="78">
        <f>'9. FP SDB'!X5</f>
        <v>6.749550000000001</v>
      </c>
      <c r="U8" s="78">
        <f>'9. FP SDB'!Y5</f>
        <v>6.749550000000001</v>
      </c>
      <c r="V8" s="78">
        <f>'9. FP SDB'!Z5</f>
        <v>6.749550000000001</v>
      </c>
      <c r="W8" s="78">
        <f>'9. FP SDB'!AA5</f>
        <v>6.749550000000001</v>
      </c>
      <c r="X8" s="78">
        <f>'9. FP SDB'!AB5</f>
        <v>6.749550000000001</v>
      </c>
      <c r="Y8" s="78">
        <f>'9. FP SDB'!AC5</f>
        <v>6.749550000000001</v>
      </c>
      <c r="Z8" s="78">
        <f>'9. FP SDB'!AD5</f>
        <v>6.749550000000001</v>
      </c>
      <c r="AA8" s="78">
        <f>'9. FP SDB'!AE5</f>
        <v>6.749550000000001</v>
      </c>
      <c r="AB8" s="78">
        <f>'9. FP SDB'!AF5</f>
        <v>6.749550000000001</v>
      </c>
      <c r="AC8" s="78">
        <f>'9. FP SDB'!AG5</f>
        <v>6.749550000000001</v>
      </c>
      <c r="AD8" s="78">
        <f>'9. FP SDB'!AH5</f>
        <v>6.749550000000001</v>
      </c>
      <c r="AE8" s="78">
        <f>'9. FP SDB'!AI5</f>
        <v>6.749550000000001</v>
      </c>
      <c r="AF8" s="78">
        <f>'9. FP SDB'!AJ5</f>
        <v>6.749550000000001</v>
      </c>
      <c r="AG8" s="399"/>
      <c r="AH8" s="399"/>
      <c r="AI8" s="399"/>
      <c r="AJ8" s="399"/>
    </row>
    <row r="9" spans="1:36" x14ac:dyDescent="0.2">
      <c r="A9" s="67"/>
      <c r="B9" s="73" t="s">
        <v>74</v>
      </c>
      <c r="C9" s="67"/>
      <c r="D9" s="78">
        <f>'9. FP SDB'!H6</f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399"/>
      <c r="AH9" s="399"/>
      <c r="AI9" s="399"/>
      <c r="AJ9" s="399"/>
    </row>
    <row r="10" spans="1:36" x14ac:dyDescent="0.2">
      <c r="A10" s="76" t="s">
        <v>75</v>
      </c>
      <c r="B10" s="77" t="s">
        <v>76</v>
      </c>
      <c r="C10" s="76" t="s">
        <v>72</v>
      </c>
      <c r="D10" s="78">
        <f>'3. BL Demand'!H10</f>
        <v>0.97447824315356646</v>
      </c>
      <c r="E10" s="78">
        <f>'3. BL Demand'!I10</f>
        <v>0.95111308910671066</v>
      </c>
      <c r="F10" s="78">
        <f>'3. BL Demand'!J10</f>
        <v>0.92858239968592482</v>
      </c>
      <c r="G10" s="78">
        <f>'3. BL Demand'!K10</f>
        <v>0.90691972186248371</v>
      </c>
      <c r="H10" s="78">
        <f>'3. BL Demand'!L10</f>
        <v>0.88571177280623059</v>
      </c>
      <c r="I10" s="78">
        <f>'3. BL Demand'!M10</f>
        <v>0.86590944329761832</v>
      </c>
      <c r="J10" s="78">
        <f>'3. BL Demand'!N10</f>
        <v>0.84706041634181395</v>
      </c>
      <c r="K10" s="78">
        <f>'3. BL Demand'!O10</f>
        <v>0.82876542132483111</v>
      </c>
      <c r="L10" s="78">
        <f>'3. BL Demand'!P10</f>
        <v>0.81108406672870181</v>
      </c>
      <c r="M10" s="78">
        <f>'3. BL Demand'!Q10</f>
        <v>0.79424103591625284</v>
      </c>
      <c r="N10" s="78">
        <f>'3. BL Demand'!R10</f>
        <v>0.77781259160828342</v>
      </c>
      <c r="O10" s="78">
        <f>'3. BL Demand'!S10</f>
        <v>0.76208949107813972</v>
      </c>
      <c r="P10" s="78">
        <f>'3. BL Demand'!T10</f>
        <v>0.74696411637451521</v>
      </c>
      <c r="Q10" s="78">
        <f>'3. BL Demand'!U10</f>
        <v>0.73231890769859043</v>
      </c>
      <c r="R10" s="78">
        <f>'3. BL Demand'!V10</f>
        <v>0.71769507414393174</v>
      </c>
      <c r="S10" s="78">
        <f>'3. BL Demand'!W10</f>
        <v>0.70238591961908781</v>
      </c>
      <c r="T10" s="78">
        <f>'3. BL Demand'!X10</f>
        <v>0.68737140474690284</v>
      </c>
      <c r="U10" s="78">
        <f>'3. BL Demand'!Y10</f>
        <v>0.67285963966482343</v>
      </c>
      <c r="V10" s="78">
        <f>'3. BL Demand'!Z10</f>
        <v>0.65856763729865908</v>
      </c>
      <c r="W10" s="78">
        <f>'3. BL Demand'!AA10</f>
        <v>0.64513137999723558</v>
      </c>
      <c r="X10" s="78">
        <f>'3. BL Demand'!AB10</f>
        <v>0.63196013605371426</v>
      </c>
      <c r="Y10" s="78">
        <f>'3. BL Demand'!AC10</f>
        <v>0.61914095517726542</v>
      </c>
      <c r="Z10" s="78">
        <f>'3. BL Demand'!AD10</f>
        <v>0.60646277247944236</v>
      </c>
      <c r="AA10" s="78">
        <f>'3. BL Demand'!AE10</f>
        <v>0.59415301937051435</v>
      </c>
      <c r="AB10" s="78">
        <f>'3. BL Demand'!AF10</f>
        <v>0.58210228948605036</v>
      </c>
      <c r="AC10" s="78">
        <f>'3. BL Demand'!AG10</f>
        <v>0.57030866614781073</v>
      </c>
      <c r="AD10" s="78">
        <f>'3. BL Demand'!AH10</f>
        <v>0.55881080899490787</v>
      </c>
      <c r="AE10" s="78">
        <f>'3. BL Demand'!AI10</f>
        <v>0.54755249440969167</v>
      </c>
      <c r="AF10" s="78">
        <f>'3. BL Demand'!AJ10</f>
        <v>0.53572191944414072</v>
      </c>
      <c r="AG10" s="399"/>
      <c r="AH10" s="399"/>
      <c r="AI10" s="399"/>
      <c r="AJ10" s="399"/>
    </row>
    <row r="11" spans="1:36" x14ac:dyDescent="0.2">
      <c r="A11" s="76" t="s">
        <v>77</v>
      </c>
      <c r="B11" s="77" t="s">
        <v>76</v>
      </c>
      <c r="C11" s="76" t="s">
        <v>72</v>
      </c>
      <c r="D11" s="78">
        <f>'8. FP Demand'!H10</f>
        <v>0.97447824315356646</v>
      </c>
      <c r="E11" s="78">
        <f>'8. FP Demand'!I10</f>
        <v>0.95111308910671066</v>
      </c>
      <c r="F11" s="78">
        <f>'8. FP Demand'!J10</f>
        <v>0.92858239968592482</v>
      </c>
      <c r="G11" s="78">
        <f>'8. FP Demand'!K10</f>
        <v>0.90691972186248371</v>
      </c>
      <c r="H11" s="78">
        <f>'8. FP Demand'!L10</f>
        <v>0.88571177280623059</v>
      </c>
      <c r="I11" s="78">
        <f>'8. FP Demand'!M10</f>
        <v>0.86590944329761832</v>
      </c>
      <c r="J11" s="78">
        <f>'8. FP Demand'!N10</f>
        <v>0.84706041634181395</v>
      </c>
      <c r="K11" s="78">
        <f>'8. FP Demand'!O10</f>
        <v>0.82876542132483111</v>
      </c>
      <c r="L11" s="78">
        <f>'8. FP Demand'!P10</f>
        <v>0.81108406672870181</v>
      </c>
      <c r="M11" s="78">
        <f>'8. FP Demand'!Q10</f>
        <v>0.79424103591625284</v>
      </c>
      <c r="N11" s="78">
        <f>'8. FP Demand'!R10</f>
        <v>0.77781259160828342</v>
      </c>
      <c r="O11" s="78">
        <f>'8. FP Demand'!S10</f>
        <v>0.61752029699478617</v>
      </c>
      <c r="P11" s="78">
        <f>'8. FP Demand'!T10</f>
        <v>0.3003485703670119</v>
      </c>
      <c r="Q11" s="78">
        <f>'8. FP Demand'!U10</f>
        <v>-6.9388939039072284E-17</v>
      </c>
      <c r="R11" s="78">
        <f>'8. FP Demand'!V10</f>
        <v>6.2450045135165055E-17</v>
      </c>
      <c r="S11" s="78">
        <f>'8. FP Demand'!W10</f>
        <v>2.0816681711721685E-17</v>
      </c>
      <c r="T11" s="78">
        <f>'8. FP Demand'!X10</f>
        <v>-6.9388939039072284E-17</v>
      </c>
      <c r="U11" s="78">
        <f>'8. FP Demand'!Y10</f>
        <v>1.0408340855860843E-16</v>
      </c>
      <c r="V11" s="78">
        <f>'8. FP Demand'!Z10</f>
        <v>1.3877787807814457E-17</v>
      </c>
      <c r="W11" s="78">
        <f>'8. FP Demand'!AA10</f>
        <v>0</v>
      </c>
      <c r="X11" s="78">
        <f>'8. FP Demand'!AB10</f>
        <v>-6.9388939039072284E-18</v>
      </c>
      <c r="Y11" s="78">
        <f>'8. FP Demand'!AC10</f>
        <v>1.3877787807814457E-17</v>
      </c>
      <c r="Z11" s="78">
        <f>'8. FP Demand'!AD10</f>
        <v>9.0205620750793969E-17</v>
      </c>
      <c r="AA11" s="78">
        <f>'8. FP Demand'!AE10</f>
        <v>4.8572257327350599E-17</v>
      </c>
      <c r="AB11" s="78">
        <f>'8. FP Demand'!AF10</f>
        <v>-6.2450045135165055E-17</v>
      </c>
      <c r="AC11" s="78">
        <f>'8. FP Demand'!AG10</f>
        <v>1.3877787807814457E-17</v>
      </c>
      <c r="AD11" s="78">
        <f>'8. FP Demand'!AH10</f>
        <v>0</v>
      </c>
      <c r="AE11" s="78">
        <f>'8. FP Demand'!AI10</f>
        <v>1.3877787807814457E-17</v>
      </c>
      <c r="AF11" s="78">
        <f>'8. FP Demand'!AJ10</f>
        <v>-3.4694469519536142E-17</v>
      </c>
      <c r="AG11" s="399"/>
      <c r="AH11" s="399"/>
      <c r="AI11" s="399"/>
      <c r="AJ11" s="399"/>
    </row>
    <row r="12" spans="1:36" x14ac:dyDescent="0.2">
      <c r="A12" s="76" t="s">
        <v>78</v>
      </c>
      <c r="B12" s="77" t="s">
        <v>79</v>
      </c>
      <c r="C12" s="76" t="s">
        <v>72</v>
      </c>
      <c r="D12" s="78">
        <f>'3. BL Demand'!H9</f>
        <v>0.66035801387850945</v>
      </c>
      <c r="E12" s="78">
        <f>'3. BL Demand'!I9</f>
        <v>0.6844908911355263</v>
      </c>
      <c r="F12" s="78">
        <f>'3. BL Demand'!J9</f>
        <v>0.70834311139535744</v>
      </c>
      <c r="G12" s="78">
        <f>'3. BL Demand'!K9</f>
        <v>0.73277543526061883</v>
      </c>
      <c r="H12" s="78">
        <f>'3. BL Demand'!L9</f>
        <v>0.75471016035230787</v>
      </c>
      <c r="I12" s="78">
        <f>'3. BL Demand'!M9</f>
        <v>0.77652149788636271</v>
      </c>
      <c r="J12" s="78">
        <f>'3. BL Demand'!N9</f>
        <v>0.7978371140730226</v>
      </c>
      <c r="K12" s="78">
        <f>'3. BL Demand'!O9</f>
        <v>0.81897368289654326</v>
      </c>
      <c r="L12" s="78">
        <f>'3. BL Demand'!P9</f>
        <v>0.83929290958461844</v>
      </c>
      <c r="M12" s="78">
        <f>'3. BL Demand'!Q9</f>
        <v>0.85950484156571438</v>
      </c>
      <c r="N12" s="78">
        <f>'3. BL Demand'!R9</f>
        <v>0.87931380595743824</v>
      </c>
      <c r="O12" s="78">
        <f>'3. BL Demand'!S9</f>
        <v>0.89841054281480226</v>
      </c>
      <c r="P12" s="78">
        <f>'3. BL Demand'!T9</f>
        <v>0.91718046339841675</v>
      </c>
      <c r="Q12" s="78">
        <f>'3. BL Demand'!U9</f>
        <v>0.93562155108964518</v>
      </c>
      <c r="R12" s="78">
        <f>'3. BL Demand'!V9</f>
        <v>0.94982452232530434</v>
      </c>
      <c r="S12" s="78">
        <f>'3. BL Demand'!W9</f>
        <v>0.96572635011643271</v>
      </c>
      <c r="T12" s="78">
        <f>'3. BL Demand'!X9</f>
        <v>0.98113798934204688</v>
      </c>
      <c r="U12" s="78">
        <f>'3. BL Demand'!Y9</f>
        <v>0.99649854776623692</v>
      </c>
      <c r="V12" s="78">
        <f>'3. BL Demand'!Z9</f>
        <v>1.0112742582860936</v>
      </c>
      <c r="W12" s="78">
        <f>'3. BL Demand'!AA9</f>
        <v>1.0269067458224608</v>
      </c>
      <c r="X12" s="78">
        <f>'3. BL Demand'!AB9</f>
        <v>1.0423143695328947</v>
      </c>
      <c r="Y12" s="78">
        <f>'3. BL Demand'!AC9</f>
        <v>1.0575715533532384</v>
      </c>
      <c r="Z12" s="78">
        <f>'3. BL Demand'!AD9</f>
        <v>1.0721996285173978</v>
      </c>
      <c r="AA12" s="78">
        <f>'3. BL Demand'!AE9</f>
        <v>1.0867683432727984</v>
      </c>
      <c r="AB12" s="78">
        <f>'3. BL Demand'!AF9</f>
        <v>1.1010379316849919</v>
      </c>
      <c r="AC12" s="78">
        <f>'3. BL Demand'!AG9</f>
        <v>1.11502675093538</v>
      </c>
      <c r="AD12" s="78">
        <f>'3. BL Demand'!AH9</f>
        <v>1.1288731536109526</v>
      </c>
      <c r="AE12" s="78">
        <f>'3. BL Demand'!AI9</f>
        <v>1.1424423186411194</v>
      </c>
      <c r="AF12" s="78">
        <f>'3. BL Demand'!AJ9</f>
        <v>1.1568378612948678</v>
      </c>
      <c r="AG12" s="399"/>
      <c r="AH12" s="399"/>
      <c r="AI12" s="399"/>
      <c r="AJ12" s="399"/>
    </row>
    <row r="13" spans="1:36" x14ac:dyDescent="0.2">
      <c r="A13" s="76" t="s">
        <v>80</v>
      </c>
      <c r="B13" s="77" t="s">
        <v>79</v>
      </c>
      <c r="C13" s="76" t="s">
        <v>72</v>
      </c>
      <c r="D13" s="78">
        <f>'8. FP Demand'!H9</f>
        <v>0.66035801387850945</v>
      </c>
      <c r="E13" s="78">
        <f>'8. FP Demand'!I9</f>
        <v>0.6844908911355263</v>
      </c>
      <c r="F13" s="78">
        <f>'8. FP Demand'!J9</f>
        <v>0.70834311139535744</v>
      </c>
      <c r="G13" s="78">
        <f>'8. FP Demand'!K9</f>
        <v>0.73277543526061883</v>
      </c>
      <c r="H13" s="78">
        <f>'8. FP Demand'!L9</f>
        <v>0.75471016035230787</v>
      </c>
      <c r="I13" s="78">
        <f>'8. FP Demand'!M9</f>
        <v>0.77652149788636271</v>
      </c>
      <c r="J13" s="78">
        <f>'8. FP Demand'!N9</f>
        <v>0.7978371140730226</v>
      </c>
      <c r="K13" s="78">
        <f>'8. FP Demand'!O9</f>
        <v>0.81897368289654326</v>
      </c>
      <c r="L13" s="78">
        <f>'8. FP Demand'!P9</f>
        <v>0.83929290958461844</v>
      </c>
      <c r="M13" s="78">
        <f>'8. FP Demand'!Q9</f>
        <v>0.85950484156571438</v>
      </c>
      <c r="N13" s="78">
        <f>'8. FP Demand'!R9</f>
        <v>0.87931380595743824</v>
      </c>
      <c r="O13" s="78">
        <f>'8. FP Demand'!S9</f>
        <v>1.0300717731407136</v>
      </c>
      <c r="P13" s="78">
        <f>'8. FP Demand'!T9</f>
        <v>1.3242976403081466</v>
      </c>
      <c r="Q13" s="78">
        <f>'8. FP Demand'!U9</f>
        <v>1.6035634311559819</v>
      </c>
      <c r="R13" s="78">
        <f>'8. FP Demand'!V9</f>
        <v>1.6059990122782519</v>
      </c>
      <c r="S13" s="78">
        <f>'8. FP Demand'!W9</f>
        <v>1.6094392133002802</v>
      </c>
      <c r="T13" s="78">
        <f>'8. FP Demand'!X9</f>
        <v>1.6124220580965529</v>
      </c>
      <c r="U13" s="78">
        <f>'8. FP Demand'!Y9</f>
        <v>1.6161160880326753</v>
      </c>
      <c r="V13" s="78">
        <f>'8. FP Demand'!Z9</f>
        <v>1.619190713161154</v>
      </c>
      <c r="W13" s="78">
        <f>'8. FP Demand'!AA9</f>
        <v>1.6239697336469543</v>
      </c>
      <c r="X13" s="78">
        <f>'8. FP Demand'!AB9</f>
        <v>1.6285300589812994</v>
      </c>
      <c r="Y13" s="78">
        <f>'8. FP Demand'!AC9</f>
        <v>1.6333084330409495</v>
      </c>
      <c r="Z13" s="78">
        <f>'8. FP Demand'!AD9</f>
        <v>1.637842756080327</v>
      </c>
      <c r="AA13" s="78">
        <f>'8. FP Demand'!AE9</f>
        <v>1.6424169619933178</v>
      </c>
      <c r="AB13" s="78">
        <f>'8. FP Demand'!AF9</f>
        <v>1.6469767943201488</v>
      </c>
      <c r="AC13" s="78">
        <f>'8. FP Demand'!AG9</f>
        <v>1.651254910029142</v>
      </c>
      <c r="AD13" s="78">
        <f>'8. FP Demand'!AH9</f>
        <v>1.6559149580052719</v>
      </c>
      <c r="AE13" s="78">
        <f>'8. FP Demand'!AI9</f>
        <v>1.6603068292267948</v>
      </c>
      <c r="AF13" s="78">
        <f>'8. FP Demand'!AJ9</f>
        <v>1.6649325959470536</v>
      </c>
    </row>
    <row r="14" spans="1:36" x14ac:dyDescent="0.2">
      <c r="A14" s="76" t="s">
        <v>81</v>
      </c>
      <c r="B14" s="77" t="s">
        <v>82</v>
      </c>
      <c r="C14" s="76" t="s">
        <v>72</v>
      </c>
      <c r="D14" s="78">
        <f>'3. BL Demand'!H7+'3. BL Demand'!H8</f>
        <v>1.1432189631258698</v>
      </c>
      <c r="E14" s="78">
        <f>'3. BL Demand'!I7+'3. BL Demand'!I8</f>
        <v>1.1447297032770758</v>
      </c>
      <c r="F14" s="78">
        <f>'3. BL Demand'!J7+'3. BL Demand'!J8</f>
        <v>1.1441390260462356</v>
      </c>
      <c r="G14" s="78">
        <f>'3. BL Demand'!K7+'3. BL Demand'!K8</f>
        <v>1.1458183804743756</v>
      </c>
      <c r="H14" s="78">
        <f>'3. BL Demand'!L7+'3. BL Demand'!L8</f>
        <v>1.145073747710271</v>
      </c>
      <c r="I14" s="78">
        <f>'3. BL Demand'!M7+'3. BL Demand'!M8</f>
        <v>1.1512501660002155</v>
      </c>
      <c r="J14" s="78">
        <f>'3. BL Demand'!N7+'3. BL Demand'!N8</f>
        <v>1.1553076389537447</v>
      </c>
      <c r="K14" s="78">
        <f>'3. BL Demand'!O7+'3. BL Demand'!O8</f>
        <v>1.1591465914780543</v>
      </c>
      <c r="L14" s="78">
        <f>'3. BL Demand'!P7+'3. BL Demand'!P8</f>
        <v>1.1588862478859612</v>
      </c>
      <c r="M14" s="78">
        <f>'3. BL Demand'!Q7+'3. BL Demand'!Q8</f>
        <v>1.1634964171463338</v>
      </c>
      <c r="N14" s="78">
        <f>'3. BL Demand'!R7+'3. BL Demand'!R8</f>
        <v>1.1647609063426225</v>
      </c>
      <c r="O14" s="78">
        <f>'3. BL Demand'!S7+'3. BL Demand'!S8</f>
        <v>1.1659923926829121</v>
      </c>
      <c r="P14" s="78">
        <f>'3. BL Demand'!T7+'3. BL Demand'!T8</f>
        <v>1.1640625428532194</v>
      </c>
      <c r="Q14" s="78">
        <f>'3. BL Demand'!U7+'3. BL Demand'!U8</f>
        <v>1.1683220885679457</v>
      </c>
      <c r="R14" s="78">
        <f>'3. BL Demand'!V7+'3. BL Demand'!V8</f>
        <v>1.1697115178517921</v>
      </c>
      <c r="S14" s="78">
        <f>'3. BL Demand'!W7+'3. BL Demand'!W8</f>
        <v>1.1711698636320644</v>
      </c>
      <c r="T14" s="78">
        <f>'3. BL Demand'!X7+'3. BL Demand'!X8</f>
        <v>1.1693794297070057</v>
      </c>
      <c r="U14" s="78">
        <f>'3. BL Demand'!Y7+'3. BL Demand'!Y8</f>
        <v>1.1736749833726541</v>
      </c>
      <c r="V14" s="78">
        <f>'3. BL Demand'!Z7+'3. BL Demand'!Z8</f>
        <v>1.1746796746738639</v>
      </c>
      <c r="W14" s="78">
        <f>'3. BL Demand'!AA7+'3. BL Demand'!AA8</f>
        <v>1.1756433719100978</v>
      </c>
      <c r="X14" s="78">
        <f>'3. BL Demand'!AB7+'3. BL Demand'!AB8</f>
        <v>1.1733669501367303</v>
      </c>
      <c r="Y14" s="78">
        <f>'3. BL Demand'!AC7+'3. BL Demand'!AC8</f>
        <v>1.1776136783054145</v>
      </c>
      <c r="Z14" s="78">
        <f>'3. BL Demand'!AD7+'3. BL Demand'!AD8</f>
        <v>1.1787959718818397</v>
      </c>
      <c r="AA14" s="78">
        <f>'3. BL Demand'!AE7+'3. BL Demand'!AE8</f>
        <v>1.1800194376949458</v>
      </c>
      <c r="AB14" s="78">
        <f>'3. BL Demand'!AF7+'3. BL Demand'!AF8</f>
        <v>1.178109963494731</v>
      </c>
      <c r="AC14" s="78">
        <f>'3. BL Demand'!AG7+'3. BL Demand'!AG8</f>
        <v>1.1825984855043037</v>
      </c>
      <c r="AD14" s="78">
        <f>'3. BL Demand'!AH7+'3. BL Demand'!AH8</f>
        <v>1.1839549397192684</v>
      </c>
      <c r="AE14" s="78">
        <f>'3. BL Demand'!AI7+'3. BL Demand'!AI8</f>
        <v>1.1853431630530407</v>
      </c>
      <c r="AF14" s="78">
        <f>'3. BL Demand'!AJ7+'3. BL Demand'!AJ8</f>
        <v>1.1835779851533683</v>
      </c>
    </row>
    <row r="15" spans="1:36" x14ac:dyDescent="0.2">
      <c r="A15" s="76" t="s">
        <v>83</v>
      </c>
      <c r="B15" s="77" t="s">
        <v>82</v>
      </c>
      <c r="C15" s="76" t="s">
        <v>72</v>
      </c>
      <c r="D15" s="78">
        <f>'8. FP Demand'!H7+'8. FP Demand'!H8</f>
        <v>1.1432189631258698</v>
      </c>
      <c r="E15" s="78">
        <f>'8. FP Demand'!I7+'8. FP Demand'!I8</f>
        <v>1.1447297032770758</v>
      </c>
      <c r="F15" s="78">
        <f>'8. FP Demand'!J7+'8. FP Demand'!J8</f>
        <v>1.1441390260462356</v>
      </c>
      <c r="G15" s="78">
        <f>'8. FP Demand'!K7+'8. FP Demand'!K8</f>
        <v>1.1458183804743756</v>
      </c>
      <c r="H15" s="78">
        <f>'8. FP Demand'!L7+'8. FP Demand'!L8</f>
        <v>1.145073747710271</v>
      </c>
      <c r="I15" s="78">
        <f>'8. FP Demand'!M7+'8. FP Demand'!M8</f>
        <v>1.1512501660002155</v>
      </c>
      <c r="J15" s="78">
        <f>'8. FP Demand'!N7+'8. FP Demand'!N8</f>
        <v>1.1553076389537447</v>
      </c>
      <c r="K15" s="78">
        <f>'8. FP Demand'!O7+'8. FP Demand'!O8</f>
        <v>1.1591465914780543</v>
      </c>
      <c r="L15" s="78">
        <f>'8. FP Demand'!P7+'8. FP Demand'!P8</f>
        <v>1.1588862478859612</v>
      </c>
      <c r="M15" s="78">
        <f>'8. FP Demand'!Q7+'8. FP Demand'!Q8</f>
        <v>1.1634964171463338</v>
      </c>
      <c r="N15" s="78">
        <f>'8. FP Demand'!R7+'8. FP Demand'!R8</f>
        <v>1.1647609063426225</v>
      </c>
      <c r="O15" s="78">
        <f>'8. FP Demand'!S7+'8. FP Demand'!S8</f>
        <v>1.1659923926829121</v>
      </c>
      <c r="P15" s="78">
        <f>'8. FP Demand'!T7+'8. FP Demand'!T8</f>
        <v>1.1640625428532194</v>
      </c>
      <c r="Q15" s="78">
        <f>'8. FP Demand'!U7+'8. FP Demand'!U8</f>
        <v>1.1683220885679457</v>
      </c>
      <c r="R15" s="78">
        <f>'8. FP Demand'!V7+'8. FP Demand'!V8</f>
        <v>1.1697115178517921</v>
      </c>
      <c r="S15" s="78">
        <f>'8. FP Demand'!W7+'8. FP Demand'!W8</f>
        <v>1.1711698636320644</v>
      </c>
      <c r="T15" s="78">
        <f>'8. FP Demand'!X7+'8. FP Demand'!X8</f>
        <v>1.1693794297070057</v>
      </c>
      <c r="U15" s="78">
        <f>'8. FP Demand'!Y7+'8. FP Demand'!Y8</f>
        <v>1.1736749833726541</v>
      </c>
      <c r="V15" s="78">
        <f>'8. FP Demand'!Z7+'8. FP Demand'!Z8</f>
        <v>1.1746796746738639</v>
      </c>
      <c r="W15" s="78">
        <f>'8. FP Demand'!AA7+'8. FP Demand'!AA8</f>
        <v>1.1756433719100978</v>
      </c>
      <c r="X15" s="78">
        <f>'8. FP Demand'!AB7+'8. FP Demand'!AB8</f>
        <v>1.1733669501367303</v>
      </c>
      <c r="Y15" s="78">
        <f>'8. FP Demand'!AC7+'8. FP Demand'!AC8</f>
        <v>1.1776136783054145</v>
      </c>
      <c r="Z15" s="78">
        <f>'8. FP Demand'!AD7+'8. FP Demand'!AD8</f>
        <v>1.1787959718818397</v>
      </c>
      <c r="AA15" s="78">
        <f>'8. FP Demand'!AE7+'8. FP Demand'!AE8</f>
        <v>1.1800194376949458</v>
      </c>
      <c r="AB15" s="78">
        <f>'8. FP Demand'!AF7+'8. FP Demand'!AF8</f>
        <v>1.178109963494731</v>
      </c>
      <c r="AC15" s="78">
        <f>'8. FP Demand'!AG7+'8. FP Demand'!AG8</f>
        <v>1.1825984855043037</v>
      </c>
      <c r="AD15" s="78">
        <f>'8. FP Demand'!AH7+'8. FP Demand'!AH8</f>
        <v>1.1839549397192684</v>
      </c>
      <c r="AE15" s="78">
        <f>'8. FP Demand'!AI7+'8. FP Demand'!AI8</f>
        <v>1.1853431630530407</v>
      </c>
      <c r="AF15" s="78">
        <f>'8. FP Demand'!AJ7+'8. FP Demand'!AJ8</f>
        <v>1.1835779851533683</v>
      </c>
    </row>
    <row r="16" spans="1:36" x14ac:dyDescent="0.2">
      <c r="A16" s="76" t="s">
        <v>84</v>
      </c>
      <c r="B16" s="77" t="s">
        <v>85</v>
      </c>
      <c r="C16" s="76" t="s">
        <v>72</v>
      </c>
      <c r="D16" s="78">
        <f>'3. BL Demand'!H38</f>
        <v>2.6970444482311633</v>
      </c>
      <c r="E16" s="78">
        <f>'3. BL Demand'!I38</f>
        <v>2.6781770533429481</v>
      </c>
      <c r="F16" s="78">
        <f>'3. BL Demand'!J38</f>
        <v>2.6593096584547333</v>
      </c>
      <c r="G16" s="78">
        <f>'3. BL Demand'!K38</f>
        <v>2.6404422635665181</v>
      </c>
      <c r="H16" s="78">
        <f>'3. BL Demand'!L38</f>
        <v>2.6404422635665181</v>
      </c>
      <c r="I16" s="78">
        <f>'3. BL Demand'!M38</f>
        <v>2.6404422635665181</v>
      </c>
      <c r="J16" s="78">
        <f>'3. BL Demand'!N38</f>
        <v>2.6404422635665181</v>
      </c>
      <c r="K16" s="78">
        <f>'3. BL Demand'!O38</f>
        <v>2.6404422635665181</v>
      </c>
      <c r="L16" s="78">
        <f>'3. BL Demand'!P38</f>
        <v>2.6404422635665181</v>
      </c>
      <c r="M16" s="78">
        <f>'3. BL Demand'!Q38</f>
        <v>2.6404422635665181</v>
      </c>
      <c r="N16" s="78">
        <f>'3. BL Demand'!R38</f>
        <v>2.6404422635665181</v>
      </c>
      <c r="O16" s="78">
        <f>'3. BL Demand'!S38</f>
        <v>2.6404422635665181</v>
      </c>
      <c r="P16" s="78">
        <f>'3. BL Demand'!T38</f>
        <v>2.6404422635665181</v>
      </c>
      <c r="Q16" s="78">
        <f>'3. BL Demand'!U38</f>
        <v>2.6404422635665181</v>
      </c>
      <c r="R16" s="78">
        <f>'3. BL Demand'!V38</f>
        <v>2.6404422635665181</v>
      </c>
      <c r="S16" s="78">
        <f>'3. BL Demand'!W38</f>
        <v>2.6404422635665181</v>
      </c>
      <c r="T16" s="78">
        <f>'3. BL Demand'!X38</f>
        <v>2.6404422635665181</v>
      </c>
      <c r="U16" s="78">
        <f>'3. BL Demand'!Y38</f>
        <v>2.6404422635665181</v>
      </c>
      <c r="V16" s="78">
        <f>'3. BL Demand'!Z38</f>
        <v>2.6404422635665181</v>
      </c>
      <c r="W16" s="78">
        <f>'3. BL Demand'!AA38</f>
        <v>2.6404422635665181</v>
      </c>
      <c r="X16" s="78">
        <f>'3. BL Demand'!AB38</f>
        <v>2.6404422635665181</v>
      </c>
      <c r="Y16" s="78">
        <f>'3. BL Demand'!AC38</f>
        <v>2.6404422635665181</v>
      </c>
      <c r="Z16" s="78">
        <f>'3. BL Demand'!AD38</f>
        <v>2.6404422635665181</v>
      </c>
      <c r="AA16" s="78">
        <f>'3. BL Demand'!AE38</f>
        <v>2.6404422635665181</v>
      </c>
      <c r="AB16" s="78">
        <f>'3. BL Demand'!AF38</f>
        <v>2.6404422635665181</v>
      </c>
      <c r="AC16" s="78">
        <f>'3. BL Demand'!AG38</f>
        <v>2.6404422635665181</v>
      </c>
      <c r="AD16" s="78">
        <f>'3. BL Demand'!AH38</f>
        <v>2.6404422635665181</v>
      </c>
      <c r="AE16" s="78">
        <f>'3. BL Demand'!AI38</f>
        <v>2.6404422635665181</v>
      </c>
      <c r="AF16" s="78">
        <f>'3. BL Demand'!AJ38</f>
        <v>2.6404422635665181</v>
      </c>
    </row>
    <row r="17" spans="1:32" x14ac:dyDescent="0.2">
      <c r="A17" s="76" t="s">
        <v>86</v>
      </c>
      <c r="B17" s="77" t="s">
        <v>85</v>
      </c>
      <c r="C17" s="76" t="s">
        <v>72</v>
      </c>
      <c r="D17" s="78">
        <f>'8. FP Demand'!H38</f>
        <v>2.6970444482311633</v>
      </c>
      <c r="E17" s="78">
        <f>'8. FP Demand'!I38</f>
        <v>2.6781770533429481</v>
      </c>
      <c r="F17" s="78">
        <f>'8. FP Demand'!J38</f>
        <v>2.6593096584547333</v>
      </c>
      <c r="G17" s="78">
        <f>'8. FP Demand'!K38</f>
        <v>2.6404422635665181</v>
      </c>
      <c r="H17" s="78">
        <f>'8. FP Demand'!L38</f>
        <v>2.5612289956595227</v>
      </c>
      <c r="I17" s="78">
        <f>'8. FP Demand'!M38</f>
        <v>2.4820157277525272</v>
      </c>
      <c r="J17" s="78">
        <f>'8. FP Demand'!N38</f>
        <v>2.4028024598455318</v>
      </c>
      <c r="K17" s="78">
        <f>'8. FP Demand'!O38</f>
        <v>2.3235891919385363</v>
      </c>
      <c r="L17" s="78">
        <f>'8. FP Demand'!P38</f>
        <v>2.24437592403154</v>
      </c>
      <c r="M17" s="78">
        <f>'8. FP Demand'!Q38</f>
        <v>2.1770446463105939</v>
      </c>
      <c r="N17" s="78">
        <f>'8. FP Demand'!R38</f>
        <v>2.1097133685896479</v>
      </c>
      <c r="O17" s="78">
        <f>'8. FP Demand'!S38</f>
        <v>2.0423820908687018</v>
      </c>
      <c r="P17" s="78">
        <f>'8. FP Demand'!T38</f>
        <v>1.9750508131477555</v>
      </c>
      <c r="Q17" s="78">
        <f>'8. FP Demand'!U38</f>
        <v>1.9077195354268086</v>
      </c>
      <c r="R17" s="78">
        <f>'8. FP Demand'!V38</f>
        <v>1.8504879493640043</v>
      </c>
      <c r="S17" s="78">
        <f>'8. FP Demand'!W38</f>
        <v>1.7932563633012</v>
      </c>
      <c r="T17" s="78">
        <f>'8. FP Demand'!X38</f>
        <v>1.7360247772383957</v>
      </c>
      <c r="U17" s="78">
        <f>'8. FP Demand'!Y38</f>
        <v>1.6787931911755913</v>
      </c>
      <c r="V17" s="78">
        <f>'8. FP Demand'!Z38</f>
        <v>1.6215616051127872</v>
      </c>
      <c r="W17" s="78">
        <f>'8. FP Demand'!AA38</f>
        <v>1.5891303730105315</v>
      </c>
      <c r="X17" s="78">
        <f>'8. FP Demand'!AB38</f>
        <v>1.5566991409082758</v>
      </c>
      <c r="Y17" s="78">
        <f>'8. FP Demand'!AC38</f>
        <v>1.52426790880602</v>
      </c>
      <c r="Z17" s="78">
        <f>'8. FP Demand'!AD38</f>
        <v>1.4918366767037643</v>
      </c>
      <c r="AA17" s="78">
        <f>'8. FP Demand'!AE38</f>
        <v>1.4594054446015086</v>
      </c>
      <c r="AB17" s="78">
        <f>'8. FP Demand'!AF38</f>
        <v>1.4302173357094785</v>
      </c>
      <c r="AC17" s="78">
        <f>'8. FP Demand'!AG38</f>
        <v>1.4010292268174485</v>
      </c>
      <c r="AD17" s="78">
        <f>'8. FP Demand'!AH38</f>
        <v>1.3718411179254184</v>
      </c>
      <c r="AE17" s="78">
        <f>'8. FP Demand'!AI38</f>
        <v>1.3426530090333886</v>
      </c>
      <c r="AF17" s="78">
        <f>'8. FP Demand'!AJ38</f>
        <v>1.3134649001413579</v>
      </c>
    </row>
    <row r="18" spans="1:32" x14ac:dyDescent="0.2">
      <c r="A18" s="76" t="s">
        <v>87</v>
      </c>
      <c r="B18" s="77" t="s">
        <v>88</v>
      </c>
      <c r="C18" s="76" t="s">
        <v>72</v>
      </c>
      <c r="D18" s="78">
        <f>'4. BL SDB'!H3-('3. BL Demand'!H7+'3. BL Demand'!H8+'3. BL Demand'!H9+'3. BL Demand'!H10)-'3. BL Demand'!H38</f>
        <v>0.11649731729029833</v>
      </c>
      <c r="E18" s="78">
        <f>'4. BL SDB'!I3-('3. BL Demand'!I7+'3. BL Demand'!I8+'3. BL Demand'!I9+'3. BL Demand'!I10)-'3. BL Demand'!I38</f>
        <v>0.11649731729029833</v>
      </c>
      <c r="F18" s="78">
        <f>'4. BL SDB'!J3-('3. BL Demand'!J7+'3. BL Demand'!J8+'3. BL Demand'!J9+'3. BL Demand'!J10)-'3. BL Demand'!J38</f>
        <v>0.11649731729029789</v>
      </c>
      <c r="G18" s="78">
        <f>'4. BL SDB'!K3-('3. BL Demand'!K7+'3. BL Demand'!K8+'3. BL Demand'!K9+'3. BL Demand'!K10)-'3. BL Demand'!K38</f>
        <v>0.11649731729029744</v>
      </c>
      <c r="H18" s="78">
        <f>'4. BL SDB'!L3-('3. BL Demand'!L7+'3. BL Demand'!L8+'3. BL Demand'!L9+'3. BL Demand'!L10)-'3. BL Demand'!L38</f>
        <v>0.11649731729029789</v>
      </c>
      <c r="I18" s="78">
        <f>'4. BL SDB'!M3-('3. BL Demand'!M7+'3. BL Demand'!M8+'3. BL Demand'!M9+'3. BL Demand'!M10)-'3. BL Demand'!M38</f>
        <v>0.11649731729029833</v>
      </c>
      <c r="J18" s="78">
        <f>'4. BL SDB'!N3-('3. BL Demand'!N7+'3. BL Demand'!N8+'3. BL Demand'!N9+'3. BL Demand'!N10)-'3. BL Demand'!N38</f>
        <v>0.11649731729029833</v>
      </c>
      <c r="K18" s="78">
        <f>'4. BL SDB'!O3-('3. BL Demand'!O7+'3. BL Demand'!O8+'3. BL Demand'!O9+'3. BL Demand'!O10)-'3. BL Demand'!O38</f>
        <v>0.11649731729029833</v>
      </c>
      <c r="L18" s="78">
        <f>'4. BL SDB'!P3-('3. BL Demand'!P7+'3. BL Demand'!P8+'3. BL Demand'!P9+'3. BL Demand'!P10)-'3. BL Demand'!P38</f>
        <v>0.11649731729029744</v>
      </c>
      <c r="M18" s="78">
        <f>'4. BL SDB'!Q3-('3. BL Demand'!Q7+'3. BL Demand'!Q8+'3. BL Demand'!Q9+'3. BL Demand'!Q10)-'3. BL Demand'!Q38</f>
        <v>0.11649731729029789</v>
      </c>
      <c r="N18" s="78">
        <f>'4. BL SDB'!R3-('3. BL Demand'!R7+'3. BL Demand'!R8+'3. BL Demand'!R9+'3. BL Demand'!R10)-'3. BL Demand'!R38</f>
        <v>0.11649731729029789</v>
      </c>
      <c r="O18" s="78">
        <f>'4. BL SDB'!S3-('3. BL Demand'!S7+'3. BL Demand'!S8+'3. BL Demand'!S9+'3. BL Demand'!S10)-'3. BL Demand'!S38</f>
        <v>0.11649731729029789</v>
      </c>
      <c r="P18" s="78">
        <f>'4. BL SDB'!T3-('3. BL Demand'!T7+'3. BL Demand'!T8+'3. BL Demand'!T9+'3. BL Demand'!T10)-'3. BL Demand'!T38</f>
        <v>0.11649731729029833</v>
      </c>
      <c r="Q18" s="78">
        <f>'4. BL SDB'!U3-('3. BL Demand'!U7+'3. BL Demand'!U8+'3. BL Demand'!U9+'3. BL Demand'!U10)-'3. BL Demand'!U38</f>
        <v>0.11649731729029789</v>
      </c>
      <c r="R18" s="78">
        <f>'4. BL SDB'!V3-('3. BL Demand'!V7+'3. BL Demand'!V8+'3. BL Demand'!V9+'3. BL Demand'!V10)-'3. BL Demand'!V38</f>
        <v>0.11649731729029789</v>
      </c>
      <c r="S18" s="78">
        <f>'4. BL SDB'!W3-('3. BL Demand'!W7+'3. BL Demand'!W8+'3. BL Demand'!W9+'3. BL Demand'!W10)-'3. BL Demand'!W38</f>
        <v>0.116497317290297</v>
      </c>
      <c r="T18" s="78">
        <f>'4. BL SDB'!X3-('3. BL Demand'!X7+'3. BL Demand'!X8+'3. BL Demand'!X9+'3. BL Demand'!X10)-'3. BL Demand'!X38</f>
        <v>0.11649731729029789</v>
      </c>
      <c r="U18" s="78">
        <f>'4. BL SDB'!Y3-('3. BL Demand'!Y7+'3. BL Demand'!Y8+'3. BL Demand'!Y9+'3. BL Demand'!Y10)-'3. BL Demand'!Y38</f>
        <v>0.11649731729029789</v>
      </c>
      <c r="V18" s="78">
        <f>'4. BL SDB'!Z3-('3. BL Demand'!Z7+'3. BL Demand'!Z8+'3. BL Demand'!Z9+'3. BL Demand'!Z10)-'3. BL Demand'!Z38</f>
        <v>0.11649731729029789</v>
      </c>
      <c r="W18" s="78">
        <f>'4. BL SDB'!AA3-('3. BL Demand'!AA7+'3. BL Demand'!AA8+'3. BL Demand'!AA9+'3. BL Demand'!AA10)-'3. BL Demand'!AA38</f>
        <v>0.11649731729029877</v>
      </c>
      <c r="X18" s="78">
        <f>'4. BL SDB'!AB3-('3. BL Demand'!AB7+'3. BL Demand'!AB8+'3. BL Demand'!AB9+'3. BL Demand'!AB10)-'3. BL Demand'!AB38</f>
        <v>0.11649731729029789</v>
      </c>
      <c r="Y18" s="78">
        <f>'4. BL SDB'!AC3-('3. BL Demand'!AC7+'3. BL Demand'!AC8+'3. BL Demand'!AC9+'3. BL Demand'!AC10)-'3. BL Demand'!AC38</f>
        <v>0.11649731729029744</v>
      </c>
      <c r="Z18" s="78">
        <f>'4. BL SDB'!AD3-('3. BL Demand'!AD7+'3. BL Demand'!AD8+'3. BL Demand'!AD9+'3. BL Demand'!AD10)-'3. BL Demand'!AD38</f>
        <v>0.11649731729029833</v>
      </c>
      <c r="AA18" s="78">
        <f>'4. BL SDB'!AE3-('3. BL Demand'!AE7+'3. BL Demand'!AE8+'3. BL Demand'!AE9+'3. BL Demand'!AE10)-'3. BL Demand'!AE38</f>
        <v>0.11649731729029833</v>
      </c>
      <c r="AB18" s="78">
        <f>'4. BL SDB'!AF3-('3. BL Demand'!AF7+'3. BL Demand'!AF8+'3. BL Demand'!AF9+'3. BL Demand'!AF10)-'3. BL Demand'!AF38</f>
        <v>0.11649731729029789</v>
      </c>
      <c r="AC18" s="78">
        <f>'4. BL SDB'!AG3-('3. BL Demand'!AG7+'3. BL Demand'!AG8+'3. BL Demand'!AG9+'3. BL Demand'!AG10)-'3. BL Demand'!AG38</f>
        <v>0.11649731729029789</v>
      </c>
      <c r="AD18" s="78">
        <f>'4. BL SDB'!AH3-('3. BL Demand'!AH7+'3. BL Demand'!AH8+'3. BL Demand'!AH9+'3. BL Demand'!AH10)-'3. BL Demand'!AH38</f>
        <v>0.11649731729029833</v>
      </c>
      <c r="AE18" s="78">
        <f>'4. BL SDB'!AI3-('3. BL Demand'!AI7+'3. BL Demand'!AI8+'3. BL Demand'!AI9+'3. BL Demand'!AI10)-'3. BL Demand'!AI38</f>
        <v>0.11649731729029789</v>
      </c>
      <c r="AF18" s="78">
        <f>'4. BL SDB'!AJ3-('3. BL Demand'!AJ7+'3. BL Demand'!AJ8+'3. BL Demand'!AJ9+'3. BL Demand'!AJ10)-'3. BL Demand'!AJ38</f>
        <v>0.11649731729029789</v>
      </c>
    </row>
    <row r="19" spans="1:32" x14ac:dyDescent="0.2">
      <c r="A19" s="76" t="s">
        <v>89</v>
      </c>
      <c r="B19" s="77" t="s">
        <v>88</v>
      </c>
      <c r="C19" s="76" t="s">
        <v>72</v>
      </c>
      <c r="D19" s="78">
        <f>'9. FP SDB'!H3-('8. FP Demand'!H7+'8. FP Demand'!H8+'8. FP Demand'!H9+'8. FP Demand'!H10)-'8. FP Demand'!H38</f>
        <v>0.11649731729029833</v>
      </c>
      <c r="E19" s="78">
        <f>'9. FP SDB'!I3-('8. FP Demand'!I7+'8. FP Demand'!I8+'8. FP Demand'!I9+'8. FP Demand'!I10)-'8. FP Demand'!I38</f>
        <v>0.11649731729029833</v>
      </c>
      <c r="F19" s="78">
        <f>'9. FP SDB'!J3-('8. FP Demand'!J7+'8. FP Demand'!J8+'8. FP Demand'!J9+'8. FP Demand'!J10)-'8. FP Demand'!J38</f>
        <v>0.11649731729029789</v>
      </c>
      <c r="G19" s="78">
        <f>'9. FP SDB'!K3-('8. FP Demand'!K7+'8. FP Demand'!K8+'8. FP Demand'!K9+'8. FP Demand'!K10)-'8. FP Demand'!K38</f>
        <v>0.11649731729029744</v>
      </c>
      <c r="H19" s="78">
        <f>'9. FP SDB'!L3-('8. FP Demand'!L7+'8. FP Demand'!L8+'8. FP Demand'!L9+'8. FP Demand'!L10)-'8. FP Demand'!L38</f>
        <v>0.11649731729029789</v>
      </c>
      <c r="I19" s="78">
        <f>'9. FP SDB'!M3-('8. FP Demand'!M7+'8. FP Demand'!M8+'8. FP Demand'!M9+'8. FP Demand'!M10)-'8. FP Demand'!M38</f>
        <v>0.11649731729029833</v>
      </c>
      <c r="J19" s="78">
        <f>'9. FP SDB'!N3-('8. FP Demand'!N7+'8. FP Demand'!N8+'8. FP Demand'!N9+'8. FP Demand'!N10)-'8. FP Demand'!N38</f>
        <v>0.11649731729029833</v>
      </c>
      <c r="K19" s="78">
        <f>'9. FP SDB'!O3-('8. FP Demand'!O7+'8. FP Demand'!O8+'8. FP Demand'!O9+'8. FP Demand'!O10)-'8. FP Demand'!O38</f>
        <v>0.11649731729029833</v>
      </c>
      <c r="L19" s="78">
        <f>'9. FP SDB'!P3-('8. FP Demand'!P7+'8. FP Demand'!P8+'8. FP Demand'!P9+'8. FP Demand'!P10)-'8. FP Demand'!P38</f>
        <v>0.11649731729029833</v>
      </c>
      <c r="M19" s="78">
        <f>'9. FP SDB'!Q3-('8. FP Demand'!Q7+'8. FP Demand'!Q8+'8. FP Demand'!Q9+'8. FP Demand'!Q10)-'8. FP Demand'!Q38</f>
        <v>0.11649731729029877</v>
      </c>
      <c r="N19" s="78">
        <f>'9. FP SDB'!R3-('8. FP Demand'!R7+'8. FP Demand'!R8+'8. FP Demand'!R9+'8. FP Demand'!R10)-'8. FP Demand'!R38</f>
        <v>0.11649731729029789</v>
      </c>
      <c r="O19" s="78">
        <f>'9. FP SDB'!S3-('8. FP Demand'!S7+'8. FP Demand'!S8+'8. FP Demand'!S9+'8. FP Demand'!S10)-'8. FP Demand'!S38</f>
        <v>0.11649731729029877</v>
      </c>
      <c r="P19" s="78">
        <f>'9. FP SDB'!T3-('8. FP Demand'!T7+'8. FP Demand'!T8+'8. FP Demand'!T9+'8. FP Demand'!T10)-'8. FP Demand'!T38</f>
        <v>0.11649731729029722</v>
      </c>
      <c r="Q19" s="78">
        <f>'9. FP SDB'!U3-('8. FP Demand'!U7+'8. FP Demand'!U8+'8. FP Demand'!U9+'8. FP Demand'!U10)-'8. FP Demand'!U38</f>
        <v>0.11649731729029766</v>
      </c>
      <c r="R19" s="78">
        <f>'9. FP SDB'!V3-('8. FP Demand'!V7+'8. FP Demand'!V8+'8. FP Demand'!V9+'8. FP Demand'!V10)-'8. FP Demand'!V38</f>
        <v>0.11649731729029811</v>
      </c>
      <c r="S19" s="78">
        <f>'9. FP SDB'!W3-('8. FP Demand'!W7+'8. FP Demand'!W8+'8. FP Demand'!W9+'8. FP Demand'!W10)-'8. FP Demand'!W38</f>
        <v>0.11649731729029855</v>
      </c>
      <c r="T19" s="78">
        <f>'9. FP SDB'!X3-('8. FP Demand'!X7+'8. FP Demand'!X8+'8. FP Demand'!X9+'8. FP Demand'!X10)-'8. FP Demand'!X38</f>
        <v>0.11649731729029766</v>
      </c>
      <c r="U19" s="78">
        <f>'9. FP SDB'!Y3-('8. FP Demand'!Y7+'8. FP Demand'!Y8+'8. FP Demand'!Y9+'8. FP Demand'!Y10)-'8. FP Demand'!Y38</f>
        <v>0.11649731729029766</v>
      </c>
      <c r="V19" s="78">
        <f>'9. FP SDB'!Z3-('8. FP Demand'!Z7+'8. FP Demand'!Z8+'8. FP Demand'!Z9+'8. FP Demand'!Z10)-'8. FP Demand'!Z38</f>
        <v>0.11649731729029833</v>
      </c>
      <c r="W19" s="78">
        <f>'9. FP SDB'!AA3-('8. FP Demand'!AA7+'8. FP Demand'!AA8+'8. FP Demand'!AA9+'8. FP Demand'!AA10)-'8. FP Demand'!AA38</f>
        <v>0.11649731729029811</v>
      </c>
      <c r="X19" s="78">
        <f>'9. FP SDB'!AB3-('8. FP Demand'!AB7+'8. FP Demand'!AB8+'8. FP Demand'!AB9+'8. FP Demand'!AB10)-'8. FP Demand'!AB38</f>
        <v>0.11649731729029789</v>
      </c>
      <c r="Y19" s="78">
        <f>'9. FP SDB'!AC3-('8. FP Demand'!AC7+'8. FP Demand'!AC8+'8. FP Demand'!AC9+'8. FP Demand'!AC10)-'8. FP Demand'!AC38</f>
        <v>0.11649731729029766</v>
      </c>
      <c r="Z19" s="78">
        <f>'9. FP SDB'!AD3-('8. FP Demand'!AD7+'8. FP Demand'!AD8+'8. FP Demand'!AD9+'8. FP Demand'!AD10)-'8. FP Demand'!AD38</f>
        <v>0.11649731729029833</v>
      </c>
      <c r="AA19" s="78">
        <f>'9. FP SDB'!AE3-('8. FP Demand'!AE7+'8. FP Demand'!AE8+'8. FP Demand'!AE9+'8. FP Demand'!AE10)-'8. FP Demand'!AE38</f>
        <v>0.11649731729029811</v>
      </c>
      <c r="AB19" s="78">
        <f>'9. FP SDB'!AF3-('8. FP Demand'!AF7+'8. FP Demand'!AF8+'8. FP Demand'!AF9+'8. FP Demand'!AF10)-'8. FP Demand'!AF38</f>
        <v>0.11649731729029722</v>
      </c>
      <c r="AC19" s="78">
        <f>'9. FP SDB'!AG3-('8. FP Demand'!AG7+'8. FP Demand'!AG8+'8. FP Demand'!AG9+'8. FP Demand'!AG10)-'8. FP Demand'!AG38</f>
        <v>0.11649731729029811</v>
      </c>
      <c r="AD19" s="78">
        <f>'9. FP SDB'!AH3-('8. FP Demand'!AH7+'8. FP Demand'!AH8+'8. FP Demand'!AH9+'8. FP Demand'!AH10)-'8. FP Demand'!AH38</f>
        <v>0.11649731729029811</v>
      </c>
      <c r="AE19" s="78">
        <f>'9. FP SDB'!AI3-('8. FP Demand'!AI7+'8. FP Demand'!AI8+'8. FP Demand'!AI9+'8. FP Demand'!AI10)-'8. FP Demand'!AI38</f>
        <v>0.11649731729029833</v>
      </c>
      <c r="AF19" s="78">
        <f>'9. FP SDB'!AJ3-('8. FP Demand'!AJ7+'8. FP Demand'!AJ8+'8. FP Demand'!AJ9+'8. FP Demand'!AJ10)-'8. FP Demand'!AJ38</f>
        <v>0.11649731729029766</v>
      </c>
    </row>
    <row r="20" spans="1:32" x14ac:dyDescent="0.2">
      <c r="A20" s="76"/>
      <c r="B20" s="80" t="s">
        <v>90</v>
      </c>
      <c r="C20" s="76" t="s">
        <v>72</v>
      </c>
      <c r="D20" s="78">
        <f>D18+D16+D14+D12+D10+D23</f>
        <v>5.5915969856794074</v>
      </c>
      <c r="E20" s="78">
        <f t="shared" ref="E20:AB20" si="0">E18+E16+E14+E12+E10+E23</f>
        <v>5.5750080541525593</v>
      </c>
      <c r="F20" s="78">
        <f t="shared" si="0"/>
        <v>5.556871512872549</v>
      </c>
      <c r="G20" s="78">
        <f t="shared" si="0"/>
        <v>5.5424531184542936</v>
      </c>
      <c r="H20" s="78">
        <f t="shared" si="0"/>
        <v>5.5424352617256254</v>
      </c>
      <c r="I20" s="78">
        <f t="shared" si="0"/>
        <v>5.5506206880410129</v>
      </c>
      <c r="J20" s="78">
        <f t="shared" si="0"/>
        <v>5.5571447502253983</v>
      </c>
      <c r="K20" s="78">
        <f t="shared" si="0"/>
        <v>5.563825276556245</v>
      </c>
      <c r="L20" s="78">
        <f t="shared" si="0"/>
        <v>5.566202805056097</v>
      </c>
      <c r="M20" s="78">
        <f t="shared" si="0"/>
        <v>5.5741818754851167</v>
      </c>
      <c r="N20" s="78">
        <f t="shared" si="0"/>
        <v>5.5788268847651601</v>
      </c>
      <c r="O20" s="78">
        <f t="shared" si="0"/>
        <v>5.5834320074326698</v>
      </c>
      <c r="P20" s="78">
        <f t="shared" si="0"/>
        <v>5.5851467034829678</v>
      </c>
      <c r="Q20" s="78">
        <f t="shared" si="0"/>
        <v>5.5932021282129973</v>
      </c>
      <c r="R20" s="78">
        <f t="shared" si="0"/>
        <v>5.5941706951778443</v>
      </c>
      <c r="S20" s="78">
        <f t="shared" si="0"/>
        <v>5.5962217142244004</v>
      </c>
      <c r="T20" s="78">
        <f t="shared" si="0"/>
        <v>5.5948284046527714</v>
      </c>
      <c r="U20" s="78">
        <f t="shared" si="0"/>
        <v>5.5999727516605304</v>
      </c>
      <c r="V20" s="78">
        <f t="shared" si="0"/>
        <v>5.6014611511154326</v>
      </c>
      <c r="W20" s="78">
        <f t="shared" si="0"/>
        <v>5.6046210785866108</v>
      </c>
      <c r="X20" s="78">
        <f t="shared" si="0"/>
        <v>5.6045810365801554</v>
      </c>
      <c r="Y20" s="78">
        <f t="shared" si="0"/>
        <v>5.6112657676927338</v>
      </c>
      <c r="Z20" s="78">
        <f t="shared" si="0"/>
        <v>5.6143979537354962</v>
      </c>
      <c r="AA20" s="78">
        <f t="shared" si="0"/>
        <v>5.617880381195075</v>
      </c>
      <c r="AB20" s="78">
        <f t="shared" si="0"/>
        <v>5.6181897655225894</v>
      </c>
      <c r="AC20" s="78">
        <f t="shared" ref="AC20:AF20" si="1">AC18+AC16+AC14+AC12+AC10+AC23</f>
        <v>5.6248734834443104</v>
      </c>
      <c r="AD20" s="78">
        <f t="shared" si="1"/>
        <v>5.6285784831819452</v>
      </c>
      <c r="AE20" s="78">
        <f t="shared" si="1"/>
        <v>5.632277556960668</v>
      </c>
      <c r="AF20" s="78">
        <f t="shared" si="1"/>
        <v>5.633077346749193</v>
      </c>
    </row>
    <row r="21" spans="1:32" x14ac:dyDescent="0.2">
      <c r="A21" s="76"/>
      <c r="B21" s="77" t="s">
        <v>91</v>
      </c>
      <c r="C21" s="76" t="s">
        <v>72</v>
      </c>
      <c r="D21" s="78">
        <f>D11+D13+D15+D17+D19+D24</f>
        <v>5.5915969856794074</v>
      </c>
      <c r="E21" s="78">
        <f t="shared" ref="E21:AB21" si="2">E11+E13+E15+E17+E19+E24</f>
        <v>5.5750080541525584</v>
      </c>
      <c r="F21" s="78">
        <f t="shared" si="2"/>
        <v>5.556871512872549</v>
      </c>
      <c r="G21" s="78">
        <f t="shared" si="2"/>
        <v>5.5424531184542936</v>
      </c>
      <c r="H21" s="78">
        <f t="shared" si="2"/>
        <v>5.4632219938186299</v>
      </c>
      <c r="I21" s="78">
        <f t="shared" si="2"/>
        <v>5.392194152227022</v>
      </c>
      <c r="J21" s="78">
        <f t="shared" si="2"/>
        <v>5.3195049465044111</v>
      </c>
      <c r="K21" s="78">
        <f t="shared" si="2"/>
        <v>5.2469722049282623</v>
      </c>
      <c r="L21" s="78">
        <f t="shared" si="2"/>
        <v>5.1701364655211197</v>
      </c>
      <c r="M21" s="78">
        <f t="shared" si="2"/>
        <v>5.1107842582291942</v>
      </c>
      <c r="N21" s="78">
        <f t="shared" si="2"/>
        <v>5.0480979897882898</v>
      </c>
      <c r="O21" s="78">
        <f t="shared" si="2"/>
        <v>4.9724638709774123</v>
      </c>
      <c r="P21" s="78">
        <f t="shared" si="2"/>
        <v>4.8802568839664309</v>
      </c>
      <c r="Q21" s="78">
        <f t="shared" si="2"/>
        <v>4.7961023724410339</v>
      </c>
      <c r="R21" s="78">
        <f t="shared" si="2"/>
        <v>4.7426957967843464</v>
      </c>
      <c r="S21" s="78">
        <f t="shared" si="2"/>
        <v>4.6903627575238431</v>
      </c>
      <c r="T21" s="78">
        <f t="shared" si="2"/>
        <v>4.6343235823322519</v>
      </c>
      <c r="U21" s="78">
        <f t="shared" si="2"/>
        <v>4.5850815798712183</v>
      </c>
      <c r="V21" s="78">
        <f t="shared" si="2"/>
        <v>4.5319293102381035</v>
      </c>
      <c r="W21" s="78">
        <f t="shared" si="2"/>
        <v>4.5052407958578815</v>
      </c>
      <c r="X21" s="78">
        <f t="shared" si="2"/>
        <v>4.4750934673166034</v>
      </c>
      <c r="Y21" s="78">
        <f t="shared" si="2"/>
        <v>4.4516873374426815</v>
      </c>
      <c r="Z21" s="78">
        <f t="shared" si="2"/>
        <v>4.4249727219562285</v>
      </c>
      <c r="AA21" s="78">
        <f t="shared" si="2"/>
        <v>4.3983391615800702</v>
      </c>
      <c r="AB21" s="78">
        <f t="shared" si="2"/>
        <v>4.3718014108146557</v>
      </c>
      <c r="AC21" s="78">
        <f t="shared" ref="AC21:AF21" si="3">AC11+AC13+AC15+AC17+AC19+AC24</f>
        <v>4.3513799396411921</v>
      </c>
      <c r="AD21" s="78">
        <f t="shared" si="3"/>
        <v>4.3282083329402568</v>
      </c>
      <c r="AE21" s="78">
        <f t="shared" si="3"/>
        <v>4.3048003186035224</v>
      </c>
      <c r="AF21" s="78">
        <f t="shared" si="3"/>
        <v>4.2784727985320776</v>
      </c>
    </row>
    <row r="22" spans="1:32" x14ac:dyDescent="0.2">
      <c r="A22" s="72"/>
      <c r="B22" s="73" t="s">
        <v>92</v>
      </c>
      <c r="C22" s="67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</row>
    <row r="23" spans="1:32" x14ac:dyDescent="0.2">
      <c r="A23" s="76" t="s">
        <v>93</v>
      </c>
      <c r="B23" s="81" t="s">
        <v>94</v>
      </c>
      <c r="C23" s="76" t="s">
        <v>72</v>
      </c>
      <c r="D23" s="82">
        <f>'4. BL SDB'!H8</f>
        <v>0</v>
      </c>
      <c r="E23" s="82">
        <f>'4. BL SDB'!I8</f>
        <v>0</v>
      </c>
      <c r="F23" s="82">
        <f>'4. BL SDB'!J8</f>
        <v>0</v>
      </c>
      <c r="G23" s="82">
        <f>'4. BL SDB'!K8</f>
        <v>0</v>
      </c>
      <c r="H23" s="82">
        <f>'4. BL SDB'!L8</f>
        <v>0</v>
      </c>
      <c r="I23" s="82">
        <f>'4. BL SDB'!M8</f>
        <v>0</v>
      </c>
      <c r="J23" s="82">
        <f>'4. BL SDB'!N8</f>
        <v>0</v>
      </c>
      <c r="K23" s="82">
        <f>'4. BL SDB'!O8</f>
        <v>0</v>
      </c>
      <c r="L23" s="82">
        <f>'4. BL SDB'!P8</f>
        <v>0</v>
      </c>
      <c r="M23" s="82">
        <f>'4. BL SDB'!Q8</f>
        <v>0</v>
      </c>
      <c r="N23" s="82">
        <f>'4. BL SDB'!R8</f>
        <v>0</v>
      </c>
      <c r="O23" s="82">
        <f>'4. BL SDB'!S8</f>
        <v>0</v>
      </c>
      <c r="P23" s="82">
        <f>'4. BL SDB'!T8</f>
        <v>0</v>
      </c>
      <c r="Q23" s="82">
        <f>'4. BL SDB'!U8</f>
        <v>0</v>
      </c>
      <c r="R23" s="82">
        <f>'4. BL SDB'!V8</f>
        <v>0</v>
      </c>
      <c r="S23" s="82">
        <f>'4. BL SDB'!W8</f>
        <v>0</v>
      </c>
      <c r="T23" s="82">
        <f>'4. BL SDB'!X8</f>
        <v>0</v>
      </c>
      <c r="U23" s="82">
        <f>'4. BL SDB'!Y8</f>
        <v>0</v>
      </c>
      <c r="V23" s="82">
        <f>'4. BL SDB'!Z8</f>
        <v>0</v>
      </c>
      <c r="W23" s="82">
        <f>'4. BL SDB'!AA8</f>
        <v>0</v>
      </c>
      <c r="X23" s="82">
        <f>'4. BL SDB'!AB8</f>
        <v>0</v>
      </c>
      <c r="Y23" s="82">
        <f>'4. BL SDB'!AC8</f>
        <v>0</v>
      </c>
      <c r="Z23" s="82">
        <f>'4. BL SDB'!AD8</f>
        <v>0</v>
      </c>
      <c r="AA23" s="82">
        <f>'4. BL SDB'!AE8</f>
        <v>0</v>
      </c>
      <c r="AB23" s="82">
        <f>'4. BL SDB'!AF8</f>
        <v>0</v>
      </c>
      <c r="AC23" s="82">
        <f>'4. BL SDB'!AG8</f>
        <v>0</v>
      </c>
      <c r="AD23" s="82">
        <f>'4. BL SDB'!AH8</f>
        <v>0</v>
      </c>
      <c r="AE23" s="82">
        <f>'4. BL SDB'!AI8</f>
        <v>0</v>
      </c>
      <c r="AF23" s="82">
        <f>'4. BL SDB'!AJ8</f>
        <v>0</v>
      </c>
    </row>
    <row r="24" spans="1:32" x14ac:dyDescent="0.2">
      <c r="A24" s="76" t="s">
        <v>95</v>
      </c>
      <c r="B24" s="81" t="s">
        <v>94</v>
      </c>
      <c r="C24" s="76" t="s">
        <v>72</v>
      </c>
      <c r="D24" s="82">
        <f>'9. FP SDB'!H8</f>
        <v>0</v>
      </c>
      <c r="E24" s="82">
        <f>'9. FP SDB'!I8</f>
        <v>0</v>
      </c>
      <c r="F24" s="82">
        <f>'9. FP SDB'!J8</f>
        <v>0</v>
      </c>
      <c r="G24" s="82">
        <f>'9. FP SDB'!K8</f>
        <v>0</v>
      </c>
      <c r="H24" s="82">
        <f>'9. FP SDB'!L8</f>
        <v>0</v>
      </c>
      <c r="I24" s="82">
        <f>'9. FP SDB'!M8</f>
        <v>0</v>
      </c>
      <c r="J24" s="82">
        <f>'9. FP SDB'!N8</f>
        <v>0</v>
      </c>
      <c r="K24" s="82">
        <f>'9. FP SDB'!O8</f>
        <v>0</v>
      </c>
      <c r="L24" s="82">
        <f>'9. FP SDB'!P8</f>
        <v>0</v>
      </c>
      <c r="M24" s="82">
        <f>'9. FP SDB'!Q8</f>
        <v>0</v>
      </c>
      <c r="N24" s="82">
        <f>'9. FP SDB'!R8</f>
        <v>0</v>
      </c>
      <c r="O24" s="82">
        <f>'9. FP SDB'!S8</f>
        <v>0</v>
      </c>
      <c r="P24" s="82">
        <f>'9. FP SDB'!T8</f>
        <v>0</v>
      </c>
      <c r="Q24" s="82">
        <f>'9. FP SDB'!U8</f>
        <v>0</v>
      </c>
      <c r="R24" s="82">
        <f>'9. FP SDB'!V8</f>
        <v>0</v>
      </c>
      <c r="S24" s="82">
        <f>'9. FP SDB'!W8</f>
        <v>0</v>
      </c>
      <c r="T24" s="82">
        <f>'9. FP SDB'!X8</f>
        <v>0</v>
      </c>
      <c r="U24" s="82">
        <f>'9. FP SDB'!Y8</f>
        <v>0</v>
      </c>
      <c r="V24" s="82">
        <f>'9. FP SDB'!Z8</f>
        <v>0</v>
      </c>
      <c r="W24" s="82">
        <f>'9. FP SDB'!AA8</f>
        <v>0</v>
      </c>
      <c r="X24" s="82">
        <f>'9. FP SDB'!AB8</f>
        <v>0</v>
      </c>
      <c r="Y24" s="82">
        <f>'9. FP SDB'!AC8</f>
        <v>0</v>
      </c>
      <c r="Z24" s="82">
        <f>'9. FP SDB'!AD8</f>
        <v>0</v>
      </c>
      <c r="AA24" s="82">
        <f>'9. FP SDB'!AE8</f>
        <v>0</v>
      </c>
      <c r="AB24" s="82">
        <f>'9. FP SDB'!AF8</f>
        <v>0</v>
      </c>
      <c r="AC24" s="82">
        <f>'9. FP SDB'!AG8</f>
        <v>0</v>
      </c>
      <c r="AD24" s="82">
        <f>'9. FP SDB'!AH8</f>
        <v>0</v>
      </c>
      <c r="AE24" s="82">
        <f>'9. FP SDB'!AI8</f>
        <v>0</v>
      </c>
      <c r="AF24" s="82">
        <f>'9. FP SDB'!AJ8</f>
        <v>0</v>
      </c>
    </row>
    <row r="25" spans="1:32" x14ac:dyDescent="0.2">
      <c r="A25" s="76" t="s">
        <v>96</v>
      </c>
      <c r="B25" s="77" t="s">
        <v>97</v>
      </c>
      <c r="C25" s="76" t="s">
        <v>72</v>
      </c>
      <c r="D25" s="78">
        <f>'4. BL SDB'!H9</f>
        <v>1.1579530143205936</v>
      </c>
      <c r="E25" s="78">
        <f>'4. BL SDB'!I9</f>
        <v>1.1745419458474418</v>
      </c>
      <c r="F25" s="78">
        <f>'4. BL SDB'!J9</f>
        <v>1.1926784871274521</v>
      </c>
      <c r="G25" s="78">
        <f>'4. BL SDB'!K9</f>
        <v>1.2070968815457075</v>
      </c>
      <c r="H25" s="78">
        <f>'4. BL SDB'!L9</f>
        <v>1.2071147382743757</v>
      </c>
      <c r="I25" s="78">
        <f>'4. BL SDB'!M9</f>
        <v>1.1989293119589881</v>
      </c>
      <c r="J25" s="78">
        <f>'4. BL SDB'!N9</f>
        <v>1.1924052497746036</v>
      </c>
      <c r="K25" s="78">
        <f>'4. BL SDB'!O9</f>
        <v>1.185724723443756</v>
      </c>
      <c r="L25" s="78">
        <f>'4. BL SDB'!P9</f>
        <v>1.1833471949439041</v>
      </c>
      <c r="M25" s="78">
        <f>'4. BL SDB'!Q9</f>
        <v>1.1753681245148844</v>
      </c>
      <c r="N25" s="78">
        <f>'4. BL SDB'!R9</f>
        <v>1.170723115234841</v>
      </c>
      <c r="O25" s="78">
        <f>'4. BL SDB'!S9</f>
        <v>1.1661179925673313</v>
      </c>
      <c r="P25" s="78">
        <f>'4. BL SDB'!T9</f>
        <v>1.1644032965170332</v>
      </c>
      <c r="Q25" s="78">
        <f>'4. BL SDB'!U9</f>
        <v>1.1563478717870037</v>
      </c>
      <c r="R25" s="78">
        <f>'4. BL SDB'!V9</f>
        <v>1.1553793048221568</v>
      </c>
      <c r="S25" s="78">
        <f>'4. BL SDB'!W9</f>
        <v>1.1533282857756006</v>
      </c>
      <c r="T25" s="78">
        <f>'4. BL SDB'!X9</f>
        <v>1.1547215953472296</v>
      </c>
      <c r="U25" s="78">
        <f>'4. BL SDB'!Y9</f>
        <v>1.1495772483394706</v>
      </c>
      <c r="V25" s="78">
        <f>'4. BL SDB'!Z9</f>
        <v>1.1480888488845684</v>
      </c>
      <c r="W25" s="78">
        <f>'4. BL SDB'!AA9</f>
        <v>1.1449289214133902</v>
      </c>
      <c r="X25" s="78">
        <f>'4. BL SDB'!AB9</f>
        <v>1.1449689634198457</v>
      </c>
      <c r="Y25" s="78">
        <f>'4. BL SDB'!AC9</f>
        <v>1.1382842323072673</v>
      </c>
      <c r="Z25" s="78">
        <f>'4. BL SDB'!AD9</f>
        <v>1.1351520462645048</v>
      </c>
      <c r="AA25" s="78">
        <f>'4. BL SDB'!AE9</f>
        <v>1.131669618804926</v>
      </c>
      <c r="AB25" s="78">
        <f>'4. BL SDB'!AF9</f>
        <v>1.1313602344774116</v>
      </c>
      <c r="AC25" s="78">
        <f>'4. BL SDB'!AG9</f>
        <v>1.1246765165556907</v>
      </c>
      <c r="AD25" s="78">
        <f>'4. BL SDB'!AH9</f>
        <v>1.1209715168180558</v>
      </c>
      <c r="AE25" s="78">
        <f>'4. BL SDB'!AI9</f>
        <v>1.117272443039333</v>
      </c>
      <c r="AF25" s="78">
        <f>'4. BL SDB'!AJ9</f>
        <v>1.116472653250808</v>
      </c>
    </row>
    <row r="26" spans="1:32" ht="14.45" customHeight="1" x14ac:dyDescent="0.2">
      <c r="A26" s="76" t="s">
        <v>98</v>
      </c>
      <c r="B26" s="77" t="s">
        <v>97</v>
      </c>
      <c r="C26" s="76" t="s">
        <v>72</v>
      </c>
      <c r="D26" s="78">
        <f>'9. FP SDB'!H9</f>
        <v>1.1579530143205936</v>
      </c>
      <c r="E26" s="78">
        <f>'9. FP SDB'!I9</f>
        <v>1.1745419458474418</v>
      </c>
      <c r="F26" s="78">
        <f>'9. FP SDB'!J9</f>
        <v>1.1926784871274521</v>
      </c>
      <c r="G26" s="78">
        <f>'9. FP SDB'!K9</f>
        <v>1.2070968815457075</v>
      </c>
      <c r="H26" s="78">
        <f>'9. FP SDB'!L9</f>
        <v>1.2863280061813711</v>
      </c>
      <c r="I26" s="78">
        <f>'9. FP SDB'!M9</f>
        <v>1.357355847772979</v>
      </c>
      <c r="J26" s="78">
        <f>'9. FP SDB'!N9</f>
        <v>1.43004505349559</v>
      </c>
      <c r="K26" s="78">
        <f>'9. FP SDB'!O9</f>
        <v>1.5025777950717378</v>
      </c>
      <c r="L26" s="78">
        <f>'9. FP SDB'!P9</f>
        <v>1.5794135344788813</v>
      </c>
      <c r="M26" s="78">
        <f>'9. FP SDB'!Q9</f>
        <v>1.6387657417708077</v>
      </c>
      <c r="N26" s="78">
        <f>'9. FP SDB'!R9</f>
        <v>1.7014520102117112</v>
      </c>
      <c r="O26" s="78">
        <f>'9. FP SDB'!S9</f>
        <v>1.7770861290225888</v>
      </c>
      <c r="P26" s="78">
        <f>'9. FP SDB'!T9</f>
        <v>1.8692931160335702</v>
      </c>
      <c r="Q26" s="78">
        <f>'9. FP SDB'!U9</f>
        <v>1.9534476275589672</v>
      </c>
      <c r="R26" s="78">
        <f>'9. FP SDB'!V9</f>
        <v>2.0068542032156547</v>
      </c>
      <c r="S26" s="78">
        <f>'9. FP SDB'!W9</f>
        <v>2.0591872424761579</v>
      </c>
      <c r="T26" s="78">
        <f>'9. FP SDB'!X9</f>
        <v>2.1152264176677491</v>
      </c>
      <c r="U26" s="78">
        <f>'9. FP SDB'!Y9</f>
        <v>2.1644684201287827</v>
      </c>
      <c r="V26" s="78">
        <f>'9. FP SDB'!Z9</f>
        <v>2.2176206897618975</v>
      </c>
      <c r="W26" s="78">
        <f>'9. FP SDB'!AA9</f>
        <v>2.2443092041421195</v>
      </c>
      <c r="X26" s="78">
        <f>'9. FP SDB'!AB9</f>
        <v>2.2744565326833976</v>
      </c>
      <c r="Y26" s="78">
        <f>'9. FP SDB'!AC9</f>
        <v>2.2978626625573195</v>
      </c>
      <c r="Z26" s="78">
        <f>'9. FP SDB'!AD9</f>
        <v>2.3245772780437717</v>
      </c>
      <c r="AA26" s="78">
        <f>'9. FP SDB'!AE9</f>
        <v>2.3512108384199308</v>
      </c>
      <c r="AB26" s="78">
        <f>'9. FP SDB'!AF9</f>
        <v>2.3777485891853454</v>
      </c>
      <c r="AC26" s="78">
        <f>'9. FP SDB'!AG9</f>
        <v>2.398170060358809</v>
      </c>
      <c r="AD26" s="78">
        <f>'9. FP SDB'!AH9</f>
        <v>2.4213416670597443</v>
      </c>
      <c r="AE26" s="78">
        <f>'9. FP SDB'!AI9</f>
        <v>2.4447496813964786</v>
      </c>
      <c r="AF26" s="78">
        <f>'9. FP SDB'!AJ9</f>
        <v>2.4710772014679234</v>
      </c>
    </row>
    <row r="27" spans="1:32" x14ac:dyDescent="0.2">
      <c r="A27" s="83"/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32" x14ac:dyDescent="0.2">
      <c r="A28" s="61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</row>
    <row r="29" spans="1:32" ht="15.75" x14ac:dyDescent="0.25">
      <c r="A29" s="85" t="s">
        <v>99</v>
      </c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spans="1:32" ht="45" x14ac:dyDescent="0.2">
      <c r="A30" s="86"/>
      <c r="B30" s="87"/>
      <c r="C30" s="88" t="str">
        <f t="shared" ref="C30:AA30" si="4">H5</f>
        <v>2020-21</v>
      </c>
      <c r="D30" s="88" t="str">
        <f t="shared" si="4"/>
        <v>2021-22</v>
      </c>
      <c r="E30" s="88" t="str">
        <f t="shared" si="4"/>
        <v>2022-23</v>
      </c>
      <c r="F30" s="88" t="str">
        <f t="shared" si="4"/>
        <v>2023-24</v>
      </c>
      <c r="G30" s="88" t="str">
        <f t="shared" si="4"/>
        <v>2024-25</v>
      </c>
      <c r="H30" s="88" t="str">
        <f t="shared" si="4"/>
        <v>2025-26</v>
      </c>
      <c r="I30" s="88" t="str">
        <f t="shared" si="4"/>
        <v>2026-27</v>
      </c>
      <c r="J30" s="88" t="str">
        <f t="shared" si="4"/>
        <v>2027-28</v>
      </c>
      <c r="K30" s="88" t="str">
        <f t="shared" si="4"/>
        <v>2028-29</v>
      </c>
      <c r="L30" s="88" t="str">
        <f t="shared" si="4"/>
        <v>2029-30</v>
      </c>
      <c r="M30" s="88" t="str">
        <f t="shared" si="4"/>
        <v>2030-31</v>
      </c>
      <c r="N30" s="88" t="str">
        <f t="shared" si="4"/>
        <v>2031-32</v>
      </c>
      <c r="O30" s="88" t="str">
        <f t="shared" si="4"/>
        <v>2032-33</v>
      </c>
      <c r="P30" s="88" t="str">
        <f t="shared" si="4"/>
        <v>2033-34</v>
      </c>
      <c r="Q30" s="88" t="str">
        <f t="shared" si="4"/>
        <v>2034-35</v>
      </c>
      <c r="R30" s="88" t="str">
        <f t="shared" si="4"/>
        <v>2035-36</v>
      </c>
      <c r="S30" s="88" t="str">
        <f t="shared" si="4"/>
        <v>2036-37</v>
      </c>
      <c r="T30" s="88" t="str">
        <f t="shared" si="4"/>
        <v>2037-38</v>
      </c>
      <c r="U30" s="88" t="str">
        <f t="shared" si="4"/>
        <v>2038-39</v>
      </c>
      <c r="V30" s="88" t="str">
        <f t="shared" si="4"/>
        <v>2039-40</v>
      </c>
      <c r="W30" s="88" t="str">
        <f t="shared" si="4"/>
        <v>2040-41</v>
      </c>
      <c r="X30" s="88" t="str">
        <f t="shared" si="4"/>
        <v>2041-42</v>
      </c>
      <c r="Y30" s="88" t="str">
        <f t="shared" si="4"/>
        <v>2042-43</v>
      </c>
      <c r="Z30" s="88" t="str">
        <f t="shared" si="4"/>
        <v>2043-44</v>
      </c>
      <c r="AA30" s="88" t="str">
        <f t="shared" si="4"/>
        <v>2044-45</v>
      </c>
      <c r="AB30" s="89"/>
    </row>
    <row r="31" spans="1:32" x14ac:dyDescent="0.2">
      <c r="A31" s="90"/>
      <c r="B31" s="91" t="s">
        <v>104</v>
      </c>
      <c r="C31" s="92">
        <f>'4. BL SDB'!L10</f>
        <v>1.2071147382743757</v>
      </c>
      <c r="D31" s="92">
        <f>'4. BL SDB'!M10</f>
        <v>1.1989293119589881</v>
      </c>
      <c r="E31" s="92">
        <f>'4. BL SDB'!N10</f>
        <v>1.1924052497746036</v>
      </c>
      <c r="F31" s="92">
        <f>'4. BL SDB'!O10</f>
        <v>1.185724723443756</v>
      </c>
      <c r="G31" s="92">
        <f>'4. BL SDB'!P10</f>
        <v>1.1833471949439041</v>
      </c>
      <c r="H31" s="92">
        <f>'4. BL SDB'!Q10</f>
        <v>1.1753681245148844</v>
      </c>
      <c r="I31" s="92">
        <f>'4. BL SDB'!R10</f>
        <v>1.170723115234841</v>
      </c>
      <c r="J31" s="92">
        <f>'4. BL SDB'!S10</f>
        <v>1.1661179925673313</v>
      </c>
      <c r="K31" s="92">
        <f>'4. BL SDB'!T10</f>
        <v>1.1644032965170332</v>
      </c>
      <c r="L31" s="92">
        <f>'4. BL SDB'!U10</f>
        <v>1.1563478717870037</v>
      </c>
      <c r="M31" s="92">
        <f>'4. BL SDB'!V10</f>
        <v>1.1553793048221568</v>
      </c>
      <c r="N31" s="92">
        <f>'4. BL SDB'!W10</f>
        <v>1.1533282857756006</v>
      </c>
      <c r="O31" s="92">
        <f>'4. BL SDB'!X10</f>
        <v>1.1547215953472296</v>
      </c>
      <c r="P31" s="92">
        <f>'4. BL SDB'!Y10</f>
        <v>1.1495772483394706</v>
      </c>
      <c r="Q31" s="92">
        <f>'4. BL SDB'!Z10</f>
        <v>1.1480888488845684</v>
      </c>
      <c r="R31" s="92">
        <f>'4. BL SDB'!AA10</f>
        <v>1.1449289214133902</v>
      </c>
      <c r="S31" s="92">
        <f>'4. BL SDB'!AB10</f>
        <v>1.1449689634198457</v>
      </c>
      <c r="T31" s="92">
        <f>'4. BL SDB'!AC10</f>
        <v>1.1382842323072673</v>
      </c>
      <c r="U31" s="92">
        <f>'4. BL SDB'!AD10</f>
        <v>1.1351520462645048</v>
      </c>
      <c r="V31" s="92">
        <f>'4. BL SDB'!AE10</f>
        <v>1.131669618804926</v>
      </c>
      <c r="W31" s="92">
        <f>'4. BL SDB'!AF10</f>
        <v>1.1313602344774116</v>
      </c>
      <c r="X31" s="92">
        <f>'4. BL SDB'!AG10</f>
        <v>1.1246765165556907</v>
      </c>
      <c r="Y31" s="92">
        <f>'4. BL SDB'!AH10</f>
        <v>1.1209715168180558</v>
      </c>
      <c r="Z31" s="92">
        <f>'4. BL SDB'!AI10</f>
        <v>1.117272443039333</v>
      </c>
      <c r="AA31" s="92">
        <f>'4. BL SDB'!AJ10</f>
        <v>1.116472653250808</v>
      </c>
      <c r="AB31" s="93"/>
    </row>
    <row r="32" spans="1:32" x14ac:dyDescent="0.2">
      <c r="A32" s="61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1:28" x14ac:dyDescent="0.2">
      <c r="A33" s="61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spans="1:28" x14ac:dyDescent="0.2">
      <c r="A34" s="61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1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</row>
    <row r="42" spans="1:28" x14ac:dyDescent="0.2">
      <c r="A42" s="61"/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</row>
    <row r="43" spans="1:28" x14ac:dyDescent="0.2">
      <c r="A43" s="61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</row>
    <row r="44" spans="1:28" x14ac:dyDescent="0.2">
      <c r="A44" s="61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</row>
    <row r="45" spans="1:28" x14ac:dyDescent="0.2">
      <c r="A45" s="61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</row>
    <row r="46" spans="1:28" x14ac:dyDescent="0.2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</row>
    <row r="47" spans="1:28" x14ac:dyDescent="0.2">
      <c r="A47" s="61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</row>
    <row r="48" spans="1:28" x14ac:dyDescent="0.2">
      <c r="A48" s="61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</row>
    <row r="49" spans="1:28" x14ac:dyDescent="0.2">
      <c r="A49" s="6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</row>
    <row r="50" spans="1:28" x14ac:dyDescent="0.2">
      <c r="A50" s="61"/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</row>
    <row r="51" spans="1:28" x14ac:dyDescent="0.2">
      <c r="A51" s="61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</row>
    <row r="52" spans="1:28" x14ac:dyDescent="0.2">
      <c r="A52" s="61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</row>
    <row r="53" spans="1:28" x14ac:dyDescent="0.2">
      <c r="A53" s="61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</row>
    <row r="54" spans="1:28" x14ac:dyDescent="0.2">
      <c r="A54" s="61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</row>
    <row r="55" spans="1:28" x14ac:dyDescent="0.2">
      <c r="A55" s="61"/>
      <c r="B55" s="61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</row>
    <row r="56" spans="1:28" x14ac:dyDescent="0.2">
      <c r="A56" s="61"/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</row>
    <row r="57" spans="1:28" x14ac:dyDescent="0.2">
      <c r="A57" s="61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1"/>
      <c r="B61" s="101"/>
      <c r="C61" s="102"/>
      <c r="D61" s="102"/>
      <c r="E61" s="102"/>
      <c r="F61" s="102"/>
      <c r="G61" s="102"/>
      <c r="H61" s="10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5" t="s">
        <v>105</v>
      </c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</row>
    <row r="65" spans="1:28" ht="45" x14ac:dyDescent="0.2">
      <c r="A65" s="103"/>
      <c r="B65" s="104"/>
      <c r="C65" s="88" t="str">
        <f t="shared" ref="C65:AA65" si="5">H5</f>
        <v>2020-21</v>
      </c>
      <c r="D65" s="88" t="str">
        <f t="shared" si="5"/>
        <v>2021-22</v>
      </c>
      <c r="E65" s="88" t="str">
        <f t="shared" si="5"/>
        <v>2022-23</v>
      </c>
      <c r="F65" s="88" t="str">
        <f t="shared" si="5"/>
        <v>2023-24</v>
      </c>
      <c r="G65" s="88" t="str">
        <f t="shared" si="5"/>
        <v>2024-25</v>
      </c>
      <c r="H65" s="88" t="str">
        <f t="shared" si="5"/>
        <v>2025-26</v>
      </c>
      <c r="I65" s="88" t="str">
        <f t="shared" si="5"/>
        <v>2026-27</v>
      </c>
      <c r="J65" s="88" t="str">
        <f t="shared" si="5"/>
        <v>2027-28</v>
      </c>
      <c r="K65" s="88" t="str">
        <f t="shared" si="5"/>
        <v>2028-29</v>
      </c>
      <c r="L65" s="88" t="str">
        <f t="shared" si="5"/>
        <v>2029-30</v>
      </c>
      <c r="M65" s="88" t="str">
        <f t="shared" si="5"/>
        <v>2030-31</v>
      </c>
      <c r="N65" s="88" t="str">
        <f t="shared" si="5"/>
        <v>2031-32</v>
      </c>
      <c r="O65" s="88" t="str">
        <f t="shared" si="5"/>
        <v>2032-33</v>
      </c>
      <c r="P65" s="88" t="str">
        <f t="shared" si="5"/>
        <v>2033-34</v>
      </c>
      <c r="Q65" s="88" t="str">
        <f t="shared" si="5"/>
        <v>2034-35</v>
      </c>
      <c r="R65" s="88" t="str">
        <f t="shared" si="5"/>
        <v>2035-36</v>
      </c>
      <c r="S65" s="88" t="str">
        <f t="shared" si="5"/>
        <v>2036-37</v>
      </c>
      <c r="T65" s="88" t="str">
        <f t="shared" si="5"/>
        <v>2037-38</v>
      </c>
      <c r="U65" s="88" t="str">
        <f t="shared" si="5"/>
        <v>2038-39</v>
      </c>
      <c r="V65" s="88" t="str">
        <f t="shared" si="5"/>
        <v>2039-40</v>
      </c>
      <c r="W65" s="88" t="str">
        <f t="shared" si="5"/>
        <v>2040-41</v>
      </c>
      <c r="X65" s="88" t="str">
        <f t="shared" si="5"/>
        <v>2041-42</v>
      </c>
      <c r="Y65" s="88" t="str">
        <f t="shared" si="5"/>
        <v>2042-43</v>
      </c>
      <c r="Z65" s="88" t="str">
        <f t="shared" si="5"/>
        <v>2043-44</v>
      </c>
      <c r="AA65" s="88" t="str">
        <f t="shared" si="5"/>
        <v>2044-45</v>
      </c>
      <c r="AB65" s="105"/>
    </row>
    <row r="66" spans="1:28" x14ac:dyDescent="0.2">
      <c r="A66" s="106"/>
      <c r="B66" s="91" t="s">
        <v>104</v>
      </c>
      <c r="C66" s="92">
        <f>'9. FP SDB'!L10</f>
        <v>1.2863280061813711</v>
      </c>
      <c r="D66" s="92">
        <f>'9. FP SDB'!M10</f>
        <v>1.357355847772979</v>
      </c>
      <c r="E66" s="92">
        <f>'9. FP SDB'!N10</f>
        <v>1.43004505349559</v>
      </c>
      <c r="F66" s="92">
        <f>'9. FP SDB'!O10</f>
        <v>1.5025777950717378</v>
      </c>
      <c r="G66" s="92">
        <f>'9. FP SDB'!P10</f>
        <v>1.5794135344788813</v>
      </c>
      <c r="H66" s="92">
        <f>'9. FP SDB'!Q10</f>
        <v>1.6387657417708077</v>
      </c>
      <c r="I66" s="92">
        <f>'9. FP SDB'!R10</f>
        <v>1.7014520102117112</v>
      </c>
      <c r="J66" s="92">
        <f>'9. FP SDB'!S10</f>
        <v>1.7770861290225888</v>
      </c>
      <c r="K66" s="92">
        <f>'9. FP SDB'!T10</f>
        <v>1.8692931160335702</v>
      </c>
      <c r="L66" s="92">
        <f>'9. FP SDB'!U10</f>
        <v>1.9534476275589672</v>
      </c>
      <c r="M66" s="92">
        <f>'9. FP SDB'!V10</f>
        <v>2.0068542032156547</v>
      </c>
      <c r="N66" s="92">
        <f>'9. FP SDB'!W10</f>
        <v>2.0591872424761579</v>
      </c>
      <c r="O66" s="92">
        <f>'9. FP SDB'!X10</f>
        <v>2.1152264176677491</v>
      </c>
      <c r="P66" s="92">
        <f>'9. FP SDB'!Y10</f>
        <v>2.1644684201287827</v>
      </c>
      <c r="Q66" s="92">
        <f>'9. FP SDB'!Z10</f>
        <v>2.2176206897618975</v>
      </c>
      <c r="R66" s="92">
        <f>'9. FP SDB'!AA10</f>
        <v>2.2443092041421195</v>
      </c>
      <c r="S66" s="92">
        <f>'9. FP SDB'!AB10</f>
        <v>2.2744565326833976</v>
      </c>
      <c r="T66" s="92">
        <f>'9. FP SDB'!AC10</f>
        <v>2.2978626625573195</v>
      </c>
      <c r="U66" s="92">
        <f>'9. FP SDB'!AD10</f>
        <v>2.3245772780437717</v>
      </c>
      <c r="V66" s="92">
        <f>'9. FP SDB'!AE10</f>
        <v>2.3512108384199308</v>
      </c>
      <c r="W66" s="92">
        <f>'9. FP SDB'!AF10</f>
        <v>2.3777485891853454</v>
      </c>
      <c r="X66" s="92">
        <f>'9. FP SDB'!AG10</f>
        <v>2.398170060358809</v>
      </c>
      <c r="Y66" s="92">
        <f>'9. FP SDB'!AH10</f>
        <v>2.4213416670597443</v>
      </c>
      <c r="Z66" s="92">
        <f>'9. FP SDB'!AI10</f>
        <v>2.4447496813964786</v>
      </c>
      <c r="AA66" s="92">
        <f>'9. FP SDB'!AJ10</f>
        <v>2.4710772014679234</v>
      </c>
      <c r="AB66" s="93"/>
    </row>
    <row r="67" spans="1:28" x14ac:dyDescent="0.2">
      <c r="A67" s="107"/>
      <c r="B67" s="101"/>
      <c r="C67" s="102"/>
      <c r="D67" s="102"/>
      <c r="E67" s="102"/>
      <c r="F67" s="102"/>
      <c r="G67" s="102"/>
      <c r="H67" s="102"/>
      <c r="I67" s="108"/>
      <c r="J67" s="102"/>
      <c r="K67" s="102"/>
      <c r="L67" s="102"/>
      <c r="M67" s="102"/>
      <c r="N67" s="10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</row>
    <row r="68" spans="1:28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28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28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28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28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28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28" x14ac:dyDescent="0.2">
      <c r="A74" s="61"/>
      <c r="B74" s="10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</row>
    <row r="75" spans="1:28" x14ac:dyDescent="0.2">
      <c r="A75" s="61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</row>
    <row r="76" spans="1:28" x14ac:dyDescent="0.2">
      <c r="A76" s="61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</row>
    <row r="77" spans="1:28" x14ac:dyDescent="0.2">
      <c r="A77" s="61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</row>
    <row r="78" spans="1:28" x14ac:dyDescent="0.2">
      <c r="A78" s="61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</row>
    <row r="79" spans="1:28" x14ac:dyDescent="0.2">
      <c r="A79" s="61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</row>
    <row r="80" spans="1:28" x14ac:dyDescent="0.2">
      <c r="A80" s="61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</row>
    <row r="81" spans="1:28" x14ac:dyDescent="0.2">
      <c r="A81" s="61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</row>
    <row r="82" spans="1:28" x14ac:dyDescent="0.2">
      <c r="A82" s="61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7"/>
      <c r="B102" s="111" t="s">
        <v>4</v>
      </c>
      <c r="C102" s="112"/>
      <c r="D102" s="112"/>
      <c r="E102" s="112"/>
      <c r="F102" s="113"/>
      <c r="G102" s="114"/>
      <c r="H102" s="114"/>
      <c r="I102" s="933" t="str">
        <f>'TITLE PAGE'!D9</f>
        <v>Hafren Dyfrdwy</v>
      </c>
      <c r="J102" s="934"/>
      <c r="K102" s="935"/>
      <c r="L102" s="114"/>
      <c r="M102" s="114"/>
      <c r="N102" s="115"/>
      <c r="O102" s="116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</row>
    <row r="103" spans="1:28" x14ac:dyDescent="0.2">
      <c r="A103" s="61"/>
      <c r="B103" s="117" t="s">
        <v>106</v>
      </c>
      <c r="C103" s="118"/>
      <c r="D103" s="118"/>
      <c r="E103" s="118"/>
      <c r="F103" s="119"/>
      <c r="G103" s="120"/>
      <c r="H103" s="120"/>
      <c r="I103" s="936" t="str">
        <f>'TITLE PAGE'!D10</f>
        <v>Llanfyllin</v>
      </c>
      <c r="J103" s="937"/>
      <c r="K103" s="938"/>
      <c r="L103" s="120"/>
      <c r="M103" s="120"/>
      <c r="N103" s="121"/>
      <c r="O103" s="116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</row>
    <row r="104" spans="1:28" x14ac:dyDescent="0.2">
      <c r="A104" s="61"/>
      <c r="B104" s="117" t="s">
        <v>6</v>
      </c>
      <c r="C104" s="122"/>
      <c r="D104" s="122"/>
      <c r="E104" s="122"/>
      <c r="F104" s="119"/>
      <c r="G104" s="120"/>
      <c r="H104" s="120"/>
      <c r="I104" s="939">
        <f>'TITLE PAGE'!D11</f>
        <v>3</v>
      </c>
      <c r="J104" s="940"/>
      <c r="K104" s="941"/>
      <c r="L104" s="120"/>
      <c r="M104" s="120"/>
      <c r="N104" s="121"/>
      <c r="O104" s="116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</row>
    <row r="105" spans="1:28" x14ac:dyDescent="0.2">
      <c r="A105" s="61"/>
      <c r="B105" s="117" t="s">
        <v>7</v>
      </c>
      <c r="C105" s="118"/>
      <c r="D105" s="118"/>
      <c r="E105" s="118"/>
      <c r="F105" s="119"/>
      <c r="G105" s="120"/>
      <c r="H105" s="120"/>
      <c r="I105" s="123" t="str">
        <f>'TITLE PAGE'!D12</f>
        <v>Dry Year Annual Average</v>
      </c>
      <c r="J105" s="124"/>
      <c r="K105" s="124"/>
      <c r="L105" s="125"/>
      <c r="M105" s="120"/>
      <c r="N105" s="121"/>
      <c r="O105" s="116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06" spans="1:28" x14ac:dyDescent="0.2">
      <c r="A106" s="61"/>
      <c r="B106" s="117" t="s">
        <v>8</v>
      </c>
      <c r="C106" s="118"/>
      <c r="D106" s="118"/>
      <c r="E106" s="118"/>
      <c r="F106" s="119"/>
      <c r="G106" s="120"/>
      <c r="H106" s="120"/>
      <c r="I106" s="936" t="str">
        <f>'TITLE PAGE'!D13</f>
        <v>No more than 1 in 40 years</v>
      </c>
      <c r="J106" s="937"/>
      <c r="K106" s="938"/>
      <c r="L106" s="120"/>
      <c r="M106" s="120"/>
      <c r="N106" s="121"/>
      <c r="O106" s="116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</row>
    <row r="107" spans="1:28" x14ac:dyDescent="0.2">
      <c r="A107" s="61"/>
      <c r="B107" s="126"/>
      <c r="C107" s="127"/>
      <c r="D107" s="127"/>
      <c r="E107" s="127"/>
      <c r="F107" s="128"/>
      <c r="G107" s="129"/>
      <c r="H107" s="129"/>
      <c r="I107" s="128"/>
      <c r="J107" s="130"/>
      <c r="K107" s="128"/>
      <c r="L107" s="131"/>
      <c r="M107" s="129"/>
      <c r="N107" s="132"/>
      <c r="O107" s="116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sheetProtection algorithmName="SHA-512" hashValue="2UB5j3vwXAspnDvqaUsSVN1Xafna7RiC6J9mYvBQOA0OsD2S47u05fEDOM5NJ81H4DPTp6E8Damowb32r2N7LA==" saltValue="hzXYfso0t5zNuE9FMIhy1Q==" spinCount="100000" sheet="1" objects="1" scenarios="1"/>
  <mergeCells count="4">
    <mergeCell ref="I102:K102"/>
    <mergeCell ref="I103:K103"/>
    <mergeCell ref="I104:K104"/>
    <mergeCell ref="I106:K106"/>
  </mergeCells>
  <conditionalFormatting sqref="C31:AA31 C66:AA66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1"/>
  <sheetViews>
    <sheetView zoomScale="80" zoomScaleNormal="80" workbookViewId="0">
      <selection activeCell="H33" sqref="H33"/>
    </sheetView>
  </sheetViews>
  <sheetFormatPr defaultColWidth="8.88671875" defaultRowHeight="15" x14ac:dyDescent="0.2"/>
  <cols>
    <col min="1" max="1" width="1.44140625" customWidth="1"/>
    <col min="2" max="2" width="3.88671875" customWidth="1"/>
    <col min="3" max="3" width="21" customWidth="1"/>
    <col min="4" max="4" width="16.109375" customWidth="1"/>
    <col min="5" max="5" width="23.1093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88671875" customWidth="1"/>
    <col min="259" max="259" width="17.109375" customWidth="1"/>
    <col min="260" max="260" width="16.109375" customWidth="1"/>
    <col min="261" max="261" width="23.1093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88671875" customWidth="1"/>
    <col min="515" max="515" width="17.109375" customWidth="1"/>
    <col min="516" max="516" width="16.109375" customWidth="1"/>
    <col min="517" max="517" width="23.1093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88671875" customWidth="1"/>
    <col min="771" max="771" width="17.109375" customWidth="1"/>
    <col min="772" max="772" width="16.109375" customWidth="1"/>
    <col min="773" max="773" width="23.1093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88671875" customWidth="1"/>
    <col min="1027" max="1027" width="17.109375" customWidth="1"/>
    <col min="1028" max="1028" width="16.109375" customWidth="1"/>
    <col min="1029" max="1029" width="23.1093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88671875" customWidth="1"/>
    <col min="1283" max="1283" width="17.109375" customWidth="1"/>
    <col min="1284" max="1284" width="16.109375" customWidth="1"/>
    <col min="1285" max="1285" width="23.1093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88671875" customWidth="1"/>
    <col min="1539" max="1539" width="17.109375" customWidth="1"/>
    <col min="1540" max="1540" width="16.109375" customWidth="1"/>
    <col min="1541" max="1541" width="23.1093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88671875" customWidth="1"/>
    <col min="1795" max="1795" width="17.109375" customWidth="1"/>
    <col min="1796" max="1796" width="16.109375" customWidth="1"/>
    <col min="1797" max="1797" width="23.1093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88671875" customWidth="1"/>
    <col min="2051" max="2051" width="17.109375" customWidth="1"/>
    <col min="2052" max="2052" width="16.109375" customWidth="1"/>
    <col min="2053" max="2053" width="23.1093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88671875" customWidth="1"/>
    <col min="2307" max="2307" width="17.109375" customWidth="1"/>
    <col min="2308" max="2308" width="16.109375" customWidth="1"/>
    <col min="2309" max="2309" width="23.1093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88671875" customWidth="1"/>
    <col min="2563" max="2563" width="17.109375" customWidth="1"/>
    <col min="2564" max="2564" width="16.109375" customWidth="1"/>
    <col min="2565" max="2565" width="23.1093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88671875" customWidth="1"/>
    <col min="2819" max="2819" width="17.109375" customWidth="1"/>
    <col min="2820" max="2820" width="16.109375" customWidth="1"/>
    <col min="2821" max="2821" width="23.1093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88671875" customWidth="1"/>
    <col min="3075" max="3075" width="17.109375" customWidth="1"/>
    <col min="3076" max="3076" width="16.109375" customWidth="1"/>
    <col min="3077" max="3077" width="23.1093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88671875" customWidth="1"/>
    <col min="3331" max="3331" width="17.109375" customWidth="1"/>
    <col min="3332" max="3332" width="16.109375" customWidth="1"/>
    <col min="3333" max="3333" width="23.1093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88671875" customWidth="1"/>
    <col min="3587" max="3587" width="17.109375" customWidth="1"/>
    <col min="3588" max="3588" width="16.109375" customWidth="1"/>
    <col min="3589" max="3589" width="23.1093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88671875" customWidth="1"/>
    <col min="3843" max="3843" width="17.109375" customWidth="1"/>
    <col min="3844" max="3844" width="16.109375" customWidth="1"/>
    <col min="3845" max="3845" width="23.1093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88671875" customWidth="1"/>
    <col min="4099" max="4099" width="17.109375" customWidth="1"/>
    <col min="4100" max="4100" width="16.109375" customWidth="1"/>
    <col min="4101" max="4101" width="23.1093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88671875" customWidth="1"/>
    <col min="4355" max="4355" width="17.109375" customWidth="1"/>
    <col min="4356" max="4356" width="16.109375" customWidth="1"/>
    <col min="4357" max="4357" width="23.1093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88671875" customWidth="1"/>
    <col min="4611" max="4611" width="17.109375" customWidth="1"/>
    <col min="4612" max="4612" width="16.109375" customWidth="1"/>
    <col min="4613" max="4613" width="23.1093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88671875" customWidth="1"/>
    <col min="4867" max="4867" width="17.109375" customWidth="1"/>
    <col min="4868" max="4868" width="16.109375" customWidth="1"/>
    <col min="4869" max="4869" width="23.1093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88671875" customWidth="1"/>
    <col min="5123" max="5123" width="17.109375" customWidth="1"/>
    <col min="5124" max="5124" width="16.109375" customWidth="1"/>
    <col min="5125" max="5125" width="23.1093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88671875" customWidth="1"/>
    <col min="5379" max="5379" width="17.109375" customWidth="1"/>
    <col min="5380" max="5380" width="16.109375" customWidth="1"/>
    <col min="5381" max="5381" width="23.1093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88671875" customWidth="1"/>
    <col min="5635" max="5635" width="17.109375" customWidth="1"/>
    <col min="5636" max="5636" width="16.109375" customWidth="1"/>
    <col min="5637" max="5637" width="23.1093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88671875" customWidth="1"/>
    <col min="5891" max="5891" width="17.109375" customWidth="1"/>
    <col min="5892" max="5892" width="16.109375" customWidth="1"/>
    <col min="5893" max="5893" width="23.1093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88671875" customWidth="1"/>
    <col min="6147" max="6147" width="17.109375" customWidth="1"/>
    <col min="6148" max="6148" width="16.109375" customWidth="1"/>
    <col min="6149" max="6149" width="23.1093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88671875" customWidth="1"/>
    <col min="6403" max="6403" width="17.109375" customWidth="1"/>
    <col min="6404" max="6404" width="16.109375" customWidth="1"/>
    <col min="6405" max="6405" width="23.1093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88671875" customWidth="1"/>
    <col min="6659" max="6659" width="17.109375" customWidth="1"/>
    <col min="6660" max="6660" width="16.109375" customWidth="1"/>
    <col min="6661" max="6661" width="23.1093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88671875" customWidth="1"/>
    <col min="6915" max="6915" width="17.109375" customWidth="1"/>
    <col min="6916" max="6916" width="16.109375" customWidth="1"/>
    <col min="6917" max="6917" width="23.1093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88671875" customWidth="1"/>
    <col min="7171" max="7171" width="17.109375" customWidth="1"/>
    <col min="7172" max="7172" width="16.109375" customWidth="1"/>
    <col min="7173" max="7173" width="23.1093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88671875" customWidth="1"/>
    <col min="7427" max="7427" width="17.109375" customWidth="1"/>
    <col min="7428" max="7428" width="16.109375" customWidth="1"/>
    <col min="7429" max="7429" width="23.1093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88671875" customWidth="1"/>
    <col min="7683" max="7683" width="17.109375" customWidth="1"/>
    <col min="7684" max="7684" width="16.109375" customWidth="1"/>
    <col min="7685" max="7685" width="23.1093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88671875" customWidth="1"/>
    <col min="7939" max="7939" width="17.109375" customWidth="1"/>
    <col min="7940" max="7940" width="16.109375" customWidth="1"/>
    <col min="7941" max="7941" width="23.1093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88671875" customWidth="1"/>
    <col min="8195" max="8195" width="17.109375" customWidth="1"/>
    <col min="8196" max="8196" width="16.109375" customWidth="1"/>
    <col min="8197" max="8197" width="23.1093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88671875" customWidth="1"/>
    <col min="8451" max="8451" width="17.109375" customWidth="1"/>
    <col min="8452" max="8452" width="16.109375" customWidth="1"/>
    <col min="8453" max="8453" width="23.1093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88671875" customWidth="1"/>
    <col min="8707" max="8707" width="17.109375" customWidth="1"/>
    <col min="8708" max="8708" width="16.109375" customWidth="1"/>
    <col min="8709" max="8709" width="23.1093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88671875" customWidth="1"/>
    <col min="8963" max="8963" width="17.109375" customWidth="1"/>
    <col min="8964" max="8964" width="16.109375" customWidth="1"/>
    <col min="8965" max="8965" width="23.1093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88671875" customWidth="1"/>
    <col min="9219" max="9219" width="17.109375" customWidth="1"/>
    <col min="9220" max="9220" width="16.109375" customWidth="1"/>
    <col min="9221" max="9221" width="23.1093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88671875" customWidth="1"/>
    <col min="9475" max="9475" width="17.109375" customWidth="1"/>
    <col min="9476" max="9476" width="16.109375" customWidth="1"/>
    <col min="9477" max="9477" width="23.1093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88671875" customWidth="1"/>
    <col min="9731" max="9731" width="17.109375" customWidth="1"/>
    <col min="9732" max="9732" width="16.109375" customWidth="1"/>
    <col min="9733" max="9733" width="23.1093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88671875" customWidth="1"/>
    <col min="9987" max="9987" width="17.109375" customWidth="1"/>
    <col min="9988" max="9988" width="16.109375" customWidth="1"/>
    <col min="9989" max="9989" width="23.1093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88671875" customWidth="1"/>
    <col min="10243" max="10243" width="17.109375" customWidth="1"/>
    <col min="10244" max="10244" width="16.109375" customWidth="1"/>
    <col min="10245" max="10245" width="23.1093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88671875" customWidth="1"/>
    <col min="10499" max="10499" width="17.109375" customWidth="1"/>
    <col min="10500" max="10500" width="16.109375" customWidth="1"/>
    <col min="10501" max="10501" width="23.1093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88671875" customWidth="1"/>
    <col min="10755" max="10755" width="17.109375" customWidth="1"/>
    <col min="10756" max="10756" width="16.109375" customWidth="1"/>
    <col min="10757" max="10757" width="23.1093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88671875" customWidth="1"/>
    <col min="11011" max="11011" width="17.109375" customWidth="1"/>
    <col min="11012" max="11012" width="16.109375" customWidth="1"/>
    <col min="11013" max="11013" width="23.1093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88671875" customWidth="1"/>
    <col min="11267" max="11267" width="17.109375" customWidth="1"/>
    <col min="11268" max="11268" width="16.109375" customWidth="1"/>
    <col min="11269" max="11269" width="23.1093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88671875" customWidth="1"/>
    <col min="11523" max="11523" width="17.109375" customWidth="1"/>
    <col min="11524" max="11524" width="16.109375" customWidth="1"/>
    <col min="11525" max="11525" width="23.1093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88671875" customWidth="1"/>
    <col min="11779" max="11779" width="17.109375" customWidth="1"/>
    <col min="11780" max="11780" width="16.109375" customWidth="1"/>
    <col min="11781" max="11781" width="23.1093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88671875" customWidth="1"/>
    <col min="12035" max="12035" width="17.109375" customWidth="1"/>
    <col min="12036" max="12036" width="16.109375" customWidth="1"/>
    <col min="12037" max="12037" width="23.1093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88671875" customWidth="1"/>
    <col min="12291" max="12291" width="17.109375" customWidth="1"/>
    <col min="12292" max="12292" width="16.109375" customWidth="1"/>
    <col min="12293" max="12293" width="23.1093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88671875" customWidth="1"/>
    <col min="12547" max="12547" width="17.109375" customWidth="1"/>
    <col min="12548" max="12548" width="16.109375" customWidth="1"/>
    <col min="12549" max="12549" width="23.1093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88671875" customWidth="1"/>
    <col min="12803" max="12803" width="17.109375" customWidth="1"/>
    <col min="12804" max="12804" width="16.109375" customWidth="1"/>
    <col min="12805" max="12805" width="23.1093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88671875" customWidth="1"/>
    <col min="13059" max="13059" width="17.109375" customWidth="1"/>
    <col min="13060" max="13060" width="16.109375" customWidth="1"/>
    <col min="13061" max="13061" width="23.1093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88671875" customWidth="1"/>
    <col min="13315" max="13315" width="17.109375" customWidth="1"/>
    <col min="13316" max="13316" width="16.109375" customWidth="1"/>
    <col min="13317" max="13317" width="23.1093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88671875" customWidth="1"/>
    <col min="13571" max="13571" width="17.109375" customWidth="1"/>
    <col min="13572" max="13572" width="16.109375" customWidth="1"/>
    <col min="13573" max="13573" width="23.1093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88671875" customWidth="1"/>
    <col min="13827" max="13827" width="17.109375" customWidth="1"/>
    <col min="13828" max="13828" width="16.109375" customWidth="1"/>
    <col min="13829" max="13829" width="23.1093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88671875" customWidth="1"/>
    <col min="14083" max="14083" width="17.109375" customWidth="1"/>
    <col min="14084" max="14084" width="16.109375" customWidth="1"/>
    <col min="14085" max="14085" width="23.1093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88671875" customWidth="1"/>
    <col min="14339" max="14339" width="17.109375" customWidth="1"/>
    <col min="14340" max="14340" width="16.109375" customWidth="1"/>
    <col min="14341" max="14341" width="23.1093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88671875" customWidth="1"/>
    <col min="14595" max="14595" width="17.109375" customWidth="1"/>
    <col min="14596" max="14596" width="16.109375" customWidth="1"/>
    <col min="14597" max="14597" width="23.1093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88671875" customWidth="1"/>
    <col min="14851" max="14851" width="17.109375" customWidth="1"/>
    <col min="14852" max="14852" width="16.109375" customWidth="1"/>
    <col min="14853" max="14853" width="23.1093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88671875" customWidth="1"/>
    <col min="15107" max="15107" width="17.109375" customWidth="1"/>
    <col min="15108" max="15108" width="16.109375" customWidth="1"/>
    <col min="15109" max="15109" width="23.1093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88671875" customWidth="1"/>
    <col min="15363" max="15363" width="17.109375" customWidth="1"/>
    <col min="15364" max="15364" width="16.109375" customWidth="1"/>
    <col min="15365" max="15365" width="23.1093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88671875" customWidth="1"/>
    <col min="15619" max="15619" width="17.109375" customWidth="1"/>
    <col min="15620" max="15620" width="16.109375" customWidth="1"/>
    <col min="15621" max="15621" width="23.1093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88671875" customWidth="1"/>
    <col min="15875" max="15875" width="17.109375" customWidth="1"/>
    <col min="15876" max="15876" width="16.109375" customWidth="1"/>
    <col min="15877" max="15877" width="23.1093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88671875" customWidth="1"/>
    <col min="16131" max="16131" width="17.109375" customWidth="1"/>
    <col min="16132" max="16132" width="16.109375" customWidth="1"/>
    <col min="16133" max="16133" width="23.1093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3"/>
      <c r="B1" s="133"/>
      <c r="C1" s="134" t="s">
        <v>107</v>
      </c>
      <c r="D1" s="134"/>
      <c r="E1" s="135"/>
      <c r="F1" s="136"/>
      <c r="G1" s="137"/>
      <c r="H1" s="138" t="s">
        <v>108</v>
      </c>
      <c r="I1" s="136"/>
      <c r="J1" s="139"/>
      <c r="K1" s="140"/>
    </row>
    <row r="2" spans="1:36" ht="32.25" thickBot="1" x14ac:dyDescent="0.25">
      <c r="A2" s="141"/>
      <c r="B2" s="141"/>
      <c r="C2" s="142" t="s">
        <v>109</v>
      </c>
      <c r="D2" s="187" t="s">
        <v>110</v>
      </c>
      <c r="E2" s="606" t="s">
        <v>111</v>
      </c>
      <c r="F2" s="606" t="s">
        <v>112</v>
      </c>
      <c r="G2" s="606" t="s">
        <v>113</v>
      </c>
      <c r="H2" s="606" t="s">
        <v>114</v>
      </c>
      <c r="I2" s="606" t="s">
        <v>115</v>
      </c>
      <c r="J2" s="607" t="s">
        <v>116</v>
      </c>
      <c r="K2" s="599" t="s">
        <v>794</v>
      </c>
    </row>
    <row r="3" spans="1:36" ht="21.75" customHeight="1" x14ac:dyDescent="0.25">
      <c r="A3" s="143"/>
      <c r="B3" s="143"/>
      <c r="C3" s="436" t="s">
        <v>117</v>
      </c>
      <c r="D3" s="600"/>
      <c r="E3" s="600"/>
      <c r="F3" s="600"/>
      <c r="G3" s="600"/>
      <c r="H3" s="600"/>
      <c r="I3" s="600"/>
      <c r="J3" s="600"/>
      <c r="K3" s="600"/>
      <c r="L3" s="399"/>
      <c r="M3" s="399"/>
      <c r="N3" s="399"/>
      <c r="O3" s="399"/>
      <c r="P3" s="627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</row>
    <row r="4" spans="1:36" x14ac:dyDescent="0.2">
      <c r="A4" s="144"/>
      <c r="B4" s="144"/>
      <c r="C4" s="437" t="s">
        <v>118</v>
      </c>
      <c r="D4" s="253" t="s">
        <v>119</v>
      </c>
      <c r="E4" s="253" t="s">
        <v>120</v>
      </c>
      <c r="F4" s="253" t="s">
        <v>120</v>
      </c>
      <c r="G4" s="253" t="s">
        <v>120</v>
      </c>
      <c r="H4" s="608">
        <f>SUM(H5:H6)</f>
        <v>0</v>
      </c>
      <c r="I4" s="608">
        <f>SUM(I5:I6)</f>
        <v>0</v>
      </c>
      <c r="J4" s="594" t="s">
        <v>120</v>
      </c>
      <c r="K4" s="60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</row>
    <row r="5" spans="1:36" x14ac:dyDescent="0.2">
      <c r="A5" s="145"/>
      <c r="B5" s="145"/>
      <c r="C5" s="400" t="s">
        <v>120</v>
      </c>
      <c r="D5" s="370" t="s">
        <v>121</v>
      </c>
      <c r="E5" s="439"/>
      <c r="F5" s="385"/>
      <c r="G5" s="385"/>
      <c r="H5" s="384"/>
      <c r="I5" s="384"/>
      <c r="J5" s="595"/>
      <c r="K5" s="601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</row>
    <row r="6" spans="1:36" x14ac:dyDescent="0.2">
      <c r="A6" s="145"/>
      <c r="B6" s="145"/>
      <c r="C6" s="400"/>
      <c r="D6" s="370" t="s">
        <v>121</v>
      </c>
      <c r="E6" s="439"/>
      <c r="F6" s="385"/>
      <c r="G6" s="385"/>
      <c r="H6" s="384"/>
      <c r="I6" s="394"/>
      <c r="J6" s="596"/>
      <c r="K6" s="601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</row>
    <row r="7" spans="1:36" ht="25.5" x14ac:dyDescent="0.2">
      <c r="A7" s="145"/>
      <c r="B7" s="145"/>
      <c r="C7" s="610" t="s">
        <v>793</v>
      </c>
      <c r="D7" s="593" t="s">
        <v>110</v>
      </c>
      <c r="E7" s="593" t="s">
        <v>111</v>
      </c>
      <c r="F7" s="593" t="s">
        <v>112</v>
      </c>
      <c r="G7" s="593" t="s">
        <v>113</v>
      </c>
      <c r="H7" s="593" t="s">
        <v>128</v>
      </c>
      <c r="I7" s="593" t="s">
        <v>115</v>
      </c>
      <c r="J7" s="597"/>
      <c r="K7" s="601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</row>
    <row r="8" spans="1:36" x14ac:dyDescent="0.2">
      <c r="A8" s="146"/>
      <c r="B8" s="147"/>
      <c r="C8" s="396" t="s">
        <v>122</v>
      </c>
      <c r="D8" s="397" t="s">
        <v>123</v>
      </c>
      <c r="E8" s="251" t="s">
        <v>120</v>
      </c>
      <c r="F8" s="398" t="s">
        <v>124</v>
      </c>
      <c r="G8" s="251" t="s">
        <v>120</v>
      </c>
      <c r="H8" s="373">
        <f>SUM(H10:H15)</f>
        <v>0</v>
      </c>
      <c r="I8" s="397" t="s">
        <v>120</v>
      </c>
      <c r="J8" s="594" t="s">
        <v>120</v>
      </c>
      <c r="K8" s="605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</row>
    <row r="9" spans="1:36" x14ac:dyDescent="0.2">
      <c r="A9" s="146"/>
      <c r="B9" s="147"/>
      <c r="C9" s="400" t="s">
        <v>120</v>
      </c>
      <c r="D9" s="370" t="s">
        <v>120</v>
      </c>
      <c r="E9" s="398" t="s">
        <v>125</v>
      </c>
      <c r="F9" s="398" t="s">
        <v>126</v>
      </c>
      <c r="G9" s="251" t="s">
        <v>120</v>
      </c>
      <c r="H9" s="373">
        <f>SUM(H10:H14)</f>
        <v>0</v>
      </c>
      <c r="I9" s="397" t="s">
        <v>120</v>
      </c>
      <c r="J9" s="594" t="s">
        <v>120</v>
      </c>
      <c r="K9" s="605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</row>
    <row r="10" spans="1:36" x14ac:dyDescent="0.2">
      <c r="A10" s="145"/>
      <c r="B10" s="145"/>
      <c r="C10" s="400" t="s">
        <v>120</v>
      </c>
      <c r="D10" s="370" t="s">
        <v>121</v>
      </c>
      <c r="E10" s="401"/>
      <c r="F10" s="402"/>
      <c r="G10" s="403"/>
      <c r="H10" s="404"/>
      <c r="I10" s="405"/>
      <c r="J10" s="596"/>
      <c r="K10" s="602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</row>
    <row r="11" spans="1:36" x14ac:dyDescent="0.2">
      <c r="A11" s="145"/>
      <c r="B11" s="145"/>
      <c r="C11" s="400" t="s">
        <v>120</v>
      </c>
      <c r="D11" s="370" t="s">
        <v>121</v>
      </c>
      <c r="E11" s="401"/>
      <c r="F11" s="407"/>
      <c r="G11" s="408"/>
      <c r="H11" s="409"/>
      <c r="I11" s="410"/>
      <c r="J11" s="595"/>
      <c r="K11" s="602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</row>
    <row r="12" spans="1:36" x14ac:dyDescent="0.2">
      <c r="A12" s="145"/>
      <c r="B12" s="145"/>
      <c r="C12" s="400" t="s">
        <v>120</v>
      </c>
      <c r="D12" s="370" t="s">
        <v>121</v>
      </c>
      <c r="E12" s="401"/>
      <c r="F12" s="407"/>
      <c r="G12" s="408"/>
      <c r="H12" s="409"/>
      <c r="I12" s="410"/>
      <c r="J12" s="595"/>
      <c r="K12" s="603"/>
    </row>
    <row r="13" spans="1:36" x14ac:dyDescent="0.2">
      <c r="A13" s="145"/>
      <c r="B13" s="145"/>
      <c r="C13" s="400" t="s">
        <v>120</v>
      </c>
      <c r="D13" s="370" t="s">
        <v>121</v>
      </c>
      <c r="E13" s="401"/>
      <c r="F13" s="407"/>
      <c r="G13" s="408"/>
      <c r="H13" s="409"/>
      <c r="I13" s="410"/>
      <c r="J13" s="595"/>
      <c r="K13" s="603"/>
    </row>
    <row r="14" spans="1:36" x14ac:dyDescent="0.2">
      <c r="A14" s="145"/>
      <c r="B14" s="145"/>
      <c r="C14" s="400" t="s">
        <v>120</v>
      </c>
      <c r="D14" s="370" t="s">
        <v>121</v>
      </c>
      <c r="E14" s="401"/>
      <c r="F14" s="407"/>
      <c r="G14" s="408"/>
      <c r="H14" s="409"/>
      <c r="I14" s="410"/>
      <c r="J14" s="595"/>
      <c r="K14" s="603"/>
    </row>
    <row r="15" spans="1:36" ht="25.5" x14ac:dyDescent="0.2">
      <c r="A15" s="149"/>
      <c r="B15" s="149"/>
      <c r="C15" s="440" t="s">
        <v>127</v>
      </c>
      <c r="D15" s="441" t="s">
        <v>110</v>
      </c>
      <c r="E15" s="442" t="s">
        <v>111</v>
      </c>
      <c r="F15" s="442" t="s">
        <v>112</v>
      </c>
      <c r="G15" s="442" t="s">
        <v>113</v>
      </c>
      <c r="H15" s="442" t="s">
        <v>128</v>
      </c>
      <c r="I15" s="442" t="s">
        <v>115</v>
      </c>
      <c r="J15" s="598" t="s">
        <v>129</v>
      </c>
      <c r="K15" s="603"/>
    </row>
    <row r="16" spans="1:36" x14ac:dyDescent="0.2">
      <c r="A16" s="150"/>
      <c r="B16" s="147"/>
      <c r="C16" s="396" t="s">
        <v>130</v>
      </c>
      <c r="D16" s="397" t="s">
        <v>131</v>
      </c>
      <c r="E16" s="397" t="s">
        <v>120</v>
      </c>
      <c r="F16" s="397" t="s">
        <v>120</v>
      </c>
      <c r="G16" s="397" t="s">
        <v>120</v>
      </c>
      <c r="H16" s="438">
        <f>SUM(H17:H18)</f>
        <v>0</v>
      </c>
      <c r="I16" s="438">
        <f>SUM(I17:I18)</f>
        <v>0</v>
      </c>
      <c r="J16" s="594" t="s">
        <v>120</v>
      </c>
      <c r="K16" s="604"/>
    </row>
    <row r="17" spans="1:11" x14ac:dyDescent="0.2">
      <c r="A17" s="145"/>
      <c r="B17" s="145"/>
      <c r="C17" s="400"/>
      <c r="D17" s="370" t="s">
        <v>121</v>
      </c>
      <c r="E17" s="443"/>
      <c r="F17" s="406"/>
      <c r="G17" s="406"/>
      <c r="H17" s="384"/>
      <c r="I17" s="384"/>
      <c r="J17" s="596"/>
      <c r="K17" s="603"/>
    </row>
    <row r="18" spans="1:11" x14ac:dyDescent="0.2">
      <c r="A18" s="145"/>
      <c r="B18" s="145"/>
      <c r="C18" s="400" t="s">
        <v>120</v>
      </c>
      <c r="D18" s="370" t="s">
        <v>121</v>
      </c>
      <c r="E18" s="439"/>
      <c r="F18" s="385"/>
      <c r="G18" s="385"/>
      <c r="H18" s="384"/>
      <c r="I18" s="384"/>
      <c r="J18" s="595"/>
      <c r="K18" s="603"/>
    </row>
    <row r="19" spans="1:11" ht="25.5" x14ac:dyDescent="0.2">
      <c r="A19" s="150"/>
      <c r="B19" s="147"/>
      <c r="C19" s="444" t="s">
        <v>132</v>
      </c>
      <c r="D19" s="441" t="s">
        <v>110</v>
      </c>
      <c r="E19" s="442" t="s">
        <v>111</v>
      </c>
      <c r="F19" s="442" t="s">
        <v>112</v>
      </c>
      <c r="G19" s="442" t="s">
        <v>113</v>
      </c>
      <c r="H19" s="442" t="s">
        <v>128</v>
      </c>
      <c r="I19" s="442" t="s">
        <v>115</v>
      </c>
      <c r="J19" s="598" t="s">
        <v>133</v>
      </c>
      <c r="K19" s="603"/>
    </row>
    <row r="20" spans="1:11" x14ac:dyDescent="0.2">
      <c r="A20" s="150"/>
      <c r="B20" s="147"/>
      <c r="C20" s="396" t="s">
        <v>134</v>
      </c>
      <c r="D20" s="397" t="s">
        <v>135</v>
      </c>
      <c r="E20" s="397" t="s">
        <v>120</v>
      </c>
      <c r="F20" s="397" t="s">
        <v>120</v>
      </c>
      <c r="G20" s="397" t="s">
        <v>120</v>
      </c>
      <c r="H20" s="438">
        <f>SUM(H21:H22)</f>
        <v>0</v>
      </c>
      <c r="I20" s="438">
        <f>SUM(I21:I22)</f>
        <v>0</v>
      </c>
      <c r="J20" s="594" t="s">
        <v>120</v>
      </c>
      <c r="K20" s="604"/>
    </row>
    <row r="21" spans="1:11" x14ac:dyDescent="0.2">
      <c r="A21" s="150"/>
      <c r="B21" s="147"/>
      <c r="C21" s="400"/>
      <c r="D21" s="370" t="s">
        <v>121</v>
      </c>
      <c r="E21" s="443"/>
      <c r="F21" s="406"/>
      <c r="G21" s="406"/>
      <c r="H21" s="384"/>
      <c r="I21" s="384"/>
      <c r="J21" s="596"/>
      <c r="K21" s="603"/>
    </row>
    <row r="22" spans="1:11" x14ac:dyDescent="0.2">
      <c r="A22" s="150"/>
      <c r="B22" s="147"/>
      <c r="C22" s="400" t="s">
        <v>120</v>
      </c>
      <c r="D22" s="370" t="s">
        <v>121</v>
      </c>
      <c r="E22" s="439"/>
      <c r="F22" s="385"/>
      <c r="G22" s="385"/>
      <c r="H22" s="384"/>
      <c r="I22" s="384"/>
      <c r="J22" s="595"/>
      <c r="K22" s="603"/>
    </row>
    <row r="23" spans="1:11" x14ac:dyDescent="0.2">
      <c r="A23" s="151"/>
      <c r="B23" s="152"/>
      <c r="C23" s="148" t="s">
        <v>120</v>
      </c>
      <c r="D23" s="148" t="s">
        <v>120</v>
      </c>
      <c r="E23" s="148" t="s">
        <v>120</v>
      </c>
      <c r="F23" s="148" t="s">
        <v>120</v>
      </c>
      <c r="G23" s="148" t="s">
        <v>120</v>
      </c>
      <c r="H23" s="148" t="s">
        <v>120</v>
      </c>
      <c r="I23" s="148" t="s">
        <v>120</v>
      </c>
      <c r="J23" s="153" t="s">
        <v>120</v>
      </c>
      <c r="K23" s="148"/>
    </row>
    <row r="24" spans="1:11" x14ac:dyDescent="0.2">
      <c r="A24" s="149"/>
      <c r="B24" s="149"/>
      <c r="C24" s="154" t="s">
        <v>4</v>
      </c>
      <c r="D24" s="155"/>
      <c r="E24" s="156" t="str">
        <f>'TITLE PAGE'!D9</f>
        <v>Hafren Dyfrdwy</v>
      </c>
      <c r="F24" s="148"/>
      <c r="G24" s="148"/>
      <c r="H24" s="148"/>
      <c r="I24" s="148"/>
      <c r="J24" s="157"/>
      <c r="K24" s="148"/>
    </row>
    <row r="25" spans="1:11" x14ac:dyDescent="0.2">
      <c r="A25" s="149"/>
      <c r="B25" s="149"/>
      <c r="C25" s="158" t="s">
        <v>5</v>
      </c>
      <c r="D25" s="159"/>
      <c r="E25" s="160" t="str">
        <f>'TITLE PAGE'!D10</f>
        <v>Llanfyllin</v>
      </c>
      <c r="F25" s="148"/>
      <c r="G25" s="148"/>
      <c r="H25" s="148"/>
      <c r="I25" s="148"/>
      <c r="J25" s="153"/>
      <c r="K25" s="161"/>
    </row>
    <row r="26" spans="1:11" x14ac:dyDescent="0.2">
      <c r="A26" s="149"/>
      <c r="B26" s="149"/>
      <c r="C26" s="158" t="s">
        <v>6</v>
      </c>
      <c r="D26" s="162"/>
      <c r="E26" s="163">
        <f>'TITLE PAGE'!D11</f>
        <v>3</v>
      </c>
      <c r="F26" s="164"/>
      <c r="G26" s="164"/>
      <c r="H26" s="164"/>
      <c r="I26" s="164"/>
      <c r="J26" s="165"/>
      <c r="K26" s="161"/>
    </row>
    <row r="27" spans="1:11" x14ac:dyDescent="0.2">
      <c r="A27" s="149"/>
      <c r="B27" s="149"/>
      <c r="C27" s="158" t="s">
        <v>7</v>
      </c>
      <c r="D27" s="159"/>
      <c r="E27" s="160" t="str">
        <f>'TITLE PAGE'!D12</f>
        <v>Dry Year Annual Average</v>
      </c>
      <c r="F27" s="148"/>
      <c r="G27" s="148"/>
      <c r="H27" s="148"/>
      <c r="I27" s="148"/>
      <c r="J27" s="165"/>
      <c r="K27" s="161"/>
    </row>
    <row r="28" spans="1:11" x14ac:dyDescent="0.2">
      <c r="A28" s="149"/>
      <c r="B28" s="149"/>
      <c r="C28" s="166" t="s">
        <v>8</v>
      </c>
      <c r="D28" s="167"/>
      <c r="E28" s="168" t="str">
        <f>'TITLE PAGE'!D13</f>
        <v>No more than 1 in 40 years</v>
      </c>
      <c r="F28" s="148"/>
      <c r="G28" s="148"/>
      <c r="H28" s="148"/>
      <c r="I28" s="148"/>
      <c r="J28" s="169"/>
      <c r="K28" s="161"/>
    </row>
    <row r="29" spans="1:11" x14ac:dyDescent="0.2">
      <c r="A29" s="170"/>
      <c r="B29" s="170"/>
      <c r="C29" s="171"/>
      <c r="D29" s="171"/>
      <c r="E29" s="171"/>
      <c r="F29" s="172"/>
      <c r="G29" s="171"/>
      <c r="H29" s="171"/>
      <c r="I29" s="171"/>
      <c r="J29" s="173"/>
      <c r="K29" s="161"/>
    </row>
    <row r="30" spans="1:11" x14ac:dyDescent="0.2">
      <c r="A30" s="170"/>
      <c r="B30" s="170"/>
      <c r="C30" s="171"/>
      <c r="D30" s="171"/>
      <c r="E30" s="171"/>
      <c r="F30" s="172"/>
      <c r="G30" s="171"/>
      <c r="H30" s="171"/>
      <c r="I30" s="171"/>
      <c r="J30" s="173"/>
      <c r="K30" s="161"/>
    </row>
    <row r="31" spans="1:11" ht="18" x14ac:dyDescent="0.25">
      <c r="A31" s="170"/>
      <c r="B31" s="170"/>
      <c r="C31" s="174" t="s">
        <v>136</v>
      </c>
      <c r="D31" s="171"/>
      <c r="E31" s="171"/>
      <c r="F31" s="172"/>
      <c r="G31" s="171"/>
      <c r="H31" s="171"/>
      <c r="I31" s="171"/>
      <c r="J31" s="173"/>
      <c r="K31" s="175"/>
    </row>
  </sheetData>
  <dataValidations count="2">
    <dataValidation type="list" allowBlank="1" showInputMessage="1" showErrorMessage="1" sqref="G5:G6">
      <formula1>Source_Types</formula1>
    </dataValidation>
    <dataValidation type="list" allowBlank="1" showInputMessage="1" showErrorMessage="1" sqref="J21:J22">
      <formula1>"Approved, Granted yet to be implemented, Other"</formula1>
    </dataValidation>
  </dataValidations>
  <pageMargins left="0.7" right="0.7" top="0.75" bottom="0.75" header="0.3" footer="0.3"/>
  <pageSetup paperSize="9" orientation="portrait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zoomScale="80" zoomScaleNormal="80" workbookViewId="0">
      <selection activeCell="D18" sqref="D18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886718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36" width="11.44140625" customWidth="1"/>
    <col min="38" max="38" width="17.44140625" bestFit="1" customWidth="1"/>
    <col min="40" max="40" width="9.88671875" bestFit="1" customWidth="1"/>
    <col min="43" max="43" width="10.33203125" bestFit="1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3" ht="27" customHeight="1" thickBot="1" x14ac:dyDescent="0.3">
      <c r="A1" s="133"/>
      <c r="B1" s="176"/>
      <c r="C1" s="177" t="s">
        <v>137</v>
      </c>
      <c r="D1" s="178"/>
      <c r="E1" s="179"/>
      <c r="F1" s="180"/>
      <c r="G1" s="180"/>
      <c r="H1" s="181"/>
      <c r="I1" s="942"/>
      <c r="J1" s="943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  <c r="AL1" s="628"/>
      <c r="AM1" s="628"/>
      <c r="AN1" s="628"/>
      <c r="AO1" s="628"/>
      <c r="AP1" s="628"/>
      <c r="AQ1" s="628"/>
    </row>
    <row r="2" spans="1:43" ht="27" customHeight="1" thickBot="1" x14ac:dyDescent="0.25">
      <c r="A2" s="185"/>
      <c r="B2" s="186"/>
      <c r="C2" s="274" t="s">
        <v>109</v>
      </c>
      <c r="D2" s="187" t="s">
        <v>138</v>
      </c>
      <c r="E2" s="750" t="s">
        <v>110</v>
      </c>
      <c r="F2" s="187" t="s">
        <v>139</v>
      </c>
      <c r="G2" s="187" t="s">
        <v>140</v>
      </c>
      <c r="H2" s="210" t="str">
        <f>'TITLE PAGE'!D14</f>
        <v>2016/17</v>
      </c>
      <c r="I2" s="276" t="str">
        <f>'WRZ summary'!E5</f>
        <v>For info 2017-18</v>
      </c>
      <c r="J2" s="276" t="str">
        <f>'WRZ summary'!F5</f>
        <v>For info 2018-19</v>
      </c>
      <c r="K2" s="276" t="str">
        <f>'WRZ summary'!G5</f>
        <v>For info 2019-20</v>
      </c>
      <c r="L2" s="211" t="str">
        <f>'WRZ summary'!H5</f>
        <v>2020-21</v>
      </c>
      <c r="M2" s="211" t="str">
        <f>'WRZ summary'!I5</f>
        <v>2021-22</v>
      </c>
      <c r="N2" s="211" t="str">
        <f>'WRZ summary'!J5</f>
        <v>2022-23</v>
      </c>
      <c r="O2" s="211" t="str">
        <f>'WRZ summary'!K5</f>
        <v>2023-24</v>
      </c>
      <c r="P2" s="211" t="str">
        <f>'WRZ summary'!L5</f>
        <v>2024-25</v>
      </c>
      <c r="Q2" s="211" t="str">
        <f>'WRZ summary'!M5</f>
        <v>2025-26</v>
      </c>
      <c r="R2" s="211" t="str">
        <f>'WRZ summary'!N5</f>
        <v>2026-27</v>
      </c>
      <c r="S2" s="211" t="str">
        <f>'WRZ summary'!O5</f>
        <v>2027-28</v>
      </c>
      <c r="T2" s="211" t="str">
        <f>'WRZ summary'!P5</f>
        <v>2028-29</v>
      </c>
      <c r="U2" s="211" t="str">
        <f>'WRZ summary'!Q5</f>
        <v>2029-30</v>
      </c>
      <c r="V2" s="211" t="str">
        <f>'WRZ summary'!R5</f>
        <v>2030-31</v>
      </c>
      <c r="W2" s="211" t="str">
        <f>'WRZ summary'!S5</f>
        <v>2031-32</v>
      </c>
      <c r="X2" s="211" t="str">
        <f>'WRZ summary'!T5</f>
        <v>2032-33</v>
      </c>
      <c r="Y2" s="211" t="str">
        <f>'WRZ summary'!U5</f>
        <v>2033-34</v>
      </c>
      <c r="Z2" s="211" t="str">
        <f>'WRZ summary'!V5</f>
        <v>2034-35</v>
      </c>
      <c r="AA2" s="211" t="str">
        <f>'WRZ summary'!W5</f>
        <v>2035-36</v>
      </c>
      <c r="AB2" s="211" t="str">
        <f>'WRZ summary'!X5</f>
        <v>2036-37</v>
      </c>
      <c r="AC2" s="211" t="str">
        <f>'WRZ summary'!Y5</f>
        <v>2037-38</v>
      </c>
      <c r="AD2" s="211" t="str">
        <f>'WRZ summary'!Z5</f>
        <v>2038-39</v>
      </c>
      <c r="AE2" s="211" t="str">
        <f>'WRZ summary'!AA5</f>
        <v>2039-40</v>
      </c>
      <c r="AF2" s="211" t="str">
        <f>'WRZ summary'!AB5</f>
        <v>2040-41</v>
      </c>
      <c r="AG2" s="211" t="str">
        <f>'WRZ summary'!AC5</f>
        <v>2041-42</v>
      </c>
      <c r="AH2" s="211" t="str">
        <f>'WRZ summary'!AD5</f>
        <v>2042-43</v>
      </c>
      <c r="AI2" s="211" t="str">
        <f>'WRZ summary'!AE5</f>
        <v>2043-44</v>
      </c>
      <c r="AJ2" s="212" t="str">
        <f>'WRZ summary'!AF5</f>
        <v>2044-45</v>
      </c>
      <c r="AK2" s="188"/>
    </row>
    <row r="3" spans="1:43" ht="27" customHeight="1" x14ac:dyDescent="0.2">
      <c r="A3" s="189"/>
      <c r="B3" s="749"/>
      <c r="C3" s="433" t="s">
        <v>141</v>
      </c>
      <c r="D3" s="753" t="s">
        <v>142</v>
      </c>
      <c r="E3" s="754" t="s">
        <v>121</v>
      </c>
      <c r="F3" s="431" t="s">
        <v>72</v>
      </c>
      <c r="G3" s="431">
        <v>2</v>
      </c>
      <c r="H3" s="426">
        <v>0</v>
      </c>
      <c r="I3" s="376">
        <v>0</v>
      </c>
      <c r="J3" s="376">
        <v>0</v>
      </c>
      <c r="K3" s="376">
        <v>0</v>
      </c>
      <c r="L3" s="461">
        <v>0</v>
      </c>
      <c r="M3" s="461">
        <v>0</v>
      </c>
      <c r="N3" s="461">
        <v>0</v>
      </c>
      <c r="O3" s="461">
        <v>0</v>
      </c>
      <c r="P3" s="461">
        <v>0</v>
      </c>
      <c r="Q3" s="461">
        <v>0</v>
      </c>
      <c r="R3" s="461">
        <v>0</v>
      </c>
      <c r="S3" s="461">
        <v>0</v>
      </c>
      <c r="T3" s="461">
        <v>0</v>
      </c>
      <c r="U3" s="461">
        <v>0</v>
      </c>
      <c r="V3" s="461">
        <v>0</v>
      </c>
      <c r="W3" s="461">
        <v>0</v>
      </c>
      <c r="X3" s="461">
        <v>0</v>
      </c>
      <c r="Y3" s="461">
        <v>0</v>
      </c>
      <c r="Z3" s="461">
        <v>0</v>
      </c>
      <c r="AA3" s="461">
        <v>0</v>
      </c>
      <c r="AB3" s="461">
        <v>0</v>
      </c>
      <c r="AC3" s="461">
        <v>0</v>
      </c>
      <c r="AD3" s="461">
        <v>0</v>
      </c>
      <c r="AE3" s="461">
        <v>0</v>
      </c>
      <c r="AF3" s="461">
        <v>0</v>
      </c>
      <c r="AG3" s="461">
        <v>0</v>
      </c>
      <c r="AH3" s="461">
        <v>0</v>
      </c>
      <c r="AI3" s="461">
        <v>0</v>
      </c>
      <c r="AJ3" s="460">
        <v>0</v>
      </c>
      <c r="AK3" s="148"/>
      <c r="AN3" s="629"/>
      <c r="AQ3" s="629"/>
    </row>
    <row r="4" spans="1:43" ht="27" customHeight="1" x14ac:dyDescent="0.2">
      <c r="A4" s="190"/>
      <c r="B4" s="944" t="s">
        <v>143</v>
      </c>
      <c r="C4" s="395" t="s">
        <v>144</v>
      </c>
      <c r="D4" s="310" t="s">
        <v>145</v>
      </c>
      <c r="E4" s="391" t="s">
        <v>146</v>
      </c>
      <c r="F4" s="309" t="s">
        <v>72</v>
      </c>
      <c r="G4" s="309">
        <v>2</v>
      </c>
      <c r="H4" s="372">
        <f t="shared" ref="H4:AJ4" si="0">SUM(H5:H6)</f>
        <v>0</v>
      </c>
      <c r="I4" s="375">
        <f t="shared" si="0"/>
        <v>0</v>
      </c>
      <c r="J4" s="375">
        <f t="shared" si="0"/>
        <v>0</v>
      </c>
      <c r="K4" s="375">
        <f t="shared" si="0"/>
        <v>0</v>
      </c>
      <c r="L4" s="373">
        <f t="shared" si="0"/>
        <v>0</v>
      </c>
      <c r="M4" s="373">
        <f t="shared" si="0"/>
        <v>0</v>
      </c>
      <c r="N4" s="373">
        <f t="shared" si="0"/>
        <v>0</v>
      </c>
      <c r="O4" s="373">
        <f t="shared" si="0"/>
        <v>0</v>
      </c>
      <c r="P4" s="373">
        <f t="shared" si="0"/>
        <v>0</v>
      </c>
      <c r="Q4" s="373">
        <f t="shared" si="0"/>
        <v>0</v>
      </c>
      <c r="R4" s="373">
        <f t="shared" si="0"/>
        <v>0</v>
      </c>
      <c r="S4" s="373">
        <f t="shared" si="0"/>
        <v>0</v>
      </c>
      <c r="T4" s="373">
        <f t="shared" si="0"/>
        <v>0</v>
      </c>
      <c r="U4" s="373">
        <f t="shared" si="0"/>
        <v>0</v>
      </c>
      <c r="V4" s="373">
        <f t="shared" si="0"/>
        <v>0</v>
      </c>
      <c r="W4" s="373">
        <f t="shared" si="0"/>
        <v>0</v>
      </c>
      <c r="X4" s="373">
        <f t="shared" si="0"/>
        <v>0</v>
      </c>
      <c r="Y4" s="373">
        <f t="shared" si="0"/>
        <v>0</v>
      </c>
      <c r="Z4" s="373">
        <f t="shared" si="0"/>
        <v>0</v>
      </c>
      <c r="AA4" s="373">
        <f t="shared" si="0"/>
        <v>0</v>
      </c>
      <c r="AB4" s="373">
        <f t="shared" si="0"/>
        <v>0</v>
      </c>
      <c r="AC4" s="373">
        <f t="shared" si="0"/>
        <v>0</v>
      </c>
      <c r="AD4" s="373">
        <f t="shared" si="0"/>
        <v>0</v>
      </c>
      <c r="AE4" s="373">
        <f t="shared" si="0"/>
        <v>0</v>
      </c>
      <c r="AF4" s="373">
        <f t="shared" si="0"/>
        <v>0</v>
      </c>
      <c r="AG4" s="373">
        <f t="shared" si="0"/>
        <v>0</v>
      </c>
      <c r="AH4" s="373">
        <f t="shared" si="0"/>
        <v>0</v>
      </c>
      <c r="AI4" s="373">
        <f t="shared" si="0"/>
        <v>0</v>
      </c>
      <c r="AJ4" s="386">
        <f t="shared" si="0"/>
        <v>0</v>
      </c>
      <c r="AK4" s="148"/>
      <c r="AN4" s="629"/>
      <c r="AQ4" s="629"/>
    </row>
    <row r="5" spans="1:43" ht="27" customHeight="1" x14ac:dyDescent="0.2">
      <c r="A5" s="191"/>
      <c r="B5" s="944"/>
      <c r="C5" s="281" t="s">
        <v>147</v>
      </c>
      <c r="D5" s="432" t="s">
        <v>148</v>
      </c>
      <c r="E5" s="388" t="s">
        <v>121</v>
      </c>
      <c r="F5" s="389" t="s">
        <v>72</v>
      </c>
      <c r="G5" s="389">
        <v>2</v>
      </c>
      <c r="H5" s="372">
        <v>0</v>
      </c>
      <c r="I5" s="375">
        <v>0</v>
      </c>
      <c r="J5" s="375">
        <v>0</v>
      </c>
      <c r="K5" s="375">
        <v>0</v>
      </c>
      <c r="L5" s="384">
        <v>0</v>
      </c>
      <c r="M5" s="384">
        <v>0</v>
      </c>
      <c r="N5" s="384">
        <v>0</v>
      </c>
      <c r="O5" s="384">
        <v>0</v>
      </c>
      <c r="P5" s="384">
        <v>0</v>
      </c>
      <c r="Q5" s="384">
        <v>0</v>
      </c>
      <c r="R5" s="384">
        <v>0</v>
      </c>
      <c r="S5" s="384">
        <v>0</v>
      </c>
      <c r="T5" s="384">
        <v>0</v>
      </c>
      <c r="U5" s="384">
        <v>0</v>
      </c>
      <c r="V5" s="384">
        <v>0</v>
      </c>
      <c r="W5" s="384">
        <v>0</v>
      </c>
      <c r="X5" s="384">
        <v>0</v>
      </c>
      <c r="Y5" s="384">
        <v>0</v>
      </c>
      <c r="Z5" s="384">
        <v>0</v>
      </c>
      <c r="AA5" s="384">
        <v>0</v>
      </c>
      <c r="AB5" s="384">
        <v>0</v>
      </c>
      <c r="AC5" s="384">
        <v>0</v>
      </c>
      <c r="AD5" s="384">
        <v>0</v>
      </c>
      <c r="AE5" s="384">
        <v>0</v>
      </c>
      <c r="AF5" s="384">
        <v>0</v>
      </c>
      <c r="AG5" s="384">
        <v>0</v>
      </c>
      <c r="AH5" s="384">
        <v>0</v>
      </c>
      <c r="AI5" s="384">
        <v>0</v>
      </c>
      <c r="AJ5" s="429">
        <v>0</v>
      </c>
      <c r="AK5" s="148"/>
      <c r="AN5" s="629"/>
      <c r="AQ5" s="629"/>
    </row>
    <row r="6" spans="1:43" ht="27" customHeight="1" x14ac:dyDescent="0.2">
      <c r="A6" s="192"/>
      <c r="B6" s="944"/>
      <c r="C6" s="281" t="s">
        <v>120</v>
      </c>
      <c r="D6" s="286" t="s">
        <v>120</v>
      </c>
      <c r="E6" s="752" t="s">
        <v>120</v>
      </c>
      <c r="F6" s="286" t="s">
        <v>120</v>
      </c>
      <c r="G6" s="286">
        <v>2</v>
      </c>
      <c r="H6" s="372"/>
      <c r="I6" s="375" t="s">
        <v>120</v>
      </c>
      <c r="J6" s="375" t="s">
        <v>120</v>
      </c>
      <c r="K6" s="375" t="s">
        <v>120</v>
      </c>
      <c r="L6" s="384"/>
      <c r="M6" s="384" t="s">
        <v>120</v>
      </c>
      <c r="N6" s="384" t="s">
        <v>120</v>
      </c>
      <c r="O6" s="384" t="s">
        <v>120</v>
      </c>
      <c r="P6" s="384" t="s">
        <v>120</v>
      </c>
      <c r="Q6" s="384" t="s">
        <v>120</v>
      </c>
      <c r="R6" s="384" t="s">
        <v>120</v>
      </c>
      <c r="S6" s="384" t="s">
        <v>120</v>
      </c>
      <c r="T6" s="384" t="s">
        <v>120</v>
      </c>
      <c r="U6" s="384" t="s">
        <v>120</v>
      </c>
      <c r="V6" s="384" t="s">
        <v>120</v>
      </c>
      <c r="W6" s="384" t="s">
        <v>120</v>
      </c>
      <c r="X6" s="384" t="s">
        <v>120</v>
      </c>
      <c r="Y6" s="384" t="s">
        <v>120</v>
      </c>
      <c r="Z6" s="384" t="s">
        <v>120</v>
      </c>
      <c r="AA6" s="384" t="s">
        <v>120</v>
      </c>
      <c r="AB6" s="384" t="s">
        <v>120</v>
      </c>
      <c r="AC6" s="384" t="s">
        <v>120</v>
      </c>
      <c r="AD6" s="384" t="s">
        <v>120</v>
      </c>
      <c r="AE6" s="384" t="s">
        <v>120</v>
      </c>
      <c r="AF6" s="384" t="s">
        <v>120</v>
      </c>
      <c r="AG6" s="384" t="s">
        <v>120</v>
      </c>
      <c r="AH6" s="384" t="s">
        <v>120</v>
      </c>
      <c r="AI6" s="384" t="s">
        <v>120</v>
      </c>
      <c r="AJ6" s="429" t="s">
        <v>120</v>
      </c>
      <c r="AK6" s="148"/>
    </row>
    <row r="7" spans="1:43" ht="27" customHeight="1" x14ac:dyDescent="0.2">
      <c r="A7" s="190"/>
      <c r="B7" s="944"/>
      <c r="C7" s="395" t="s">
        <v>149</v>
      </c>
      <c r="D7" s="310" t="s">
        <v>150</v>
      </c>
      <c r="E7" s="391" t="s">
        <v>151</v>
      </c>
      <c r="F7" s="309" t="s">
        <v>72</v>
      </c>
      <c r="G7" s="309">
        <v>2</v>
      </c>
      <c r="H7" s="372">
        <f>SUM(H8:H9)</f>
        <v>6.749550000000001</v>
      </c>
      <c r="I7" s="375">
        <f t="shared" ref="I7:AJ7" si="1">SUM(I8:I9)</f>
        <v>6.749550000000001</v>
      </c>
      <c r="J7" s="375">
        <f t="shared" si="1"/>
        <v>6.749550000000001</v>
      </c>
      <c r="K7" s="375">
        <f t="shared" si="1"/>
        <v>6.749550000000001</v>
      </c>
      <c r="L7" s="373">
        <f t="shared" si="1"/>
        <v>6.749550000000001</v>
      </c>
      <c r="M7" s="373">
        <f t="shared" si="1"/>
        <v>6.749550000000001</v>
      </c>
      <c r="N7" s="373">
        <f t="shared" si="1"/>
        <v>6.749550000000001</v>
      </c>
      <c r="O7" s="373">
        <f t="shared" si="1"/>
        <v>6.749550000000001</v>
      </c>
      <c r="P7" s="373">
        <f t="shared" si="1"/>
        <v>6.749550000000001</v>
      </c>
      <c r="Q7" s="373">
        <f t="shared" si="1"/>
        <v>6.749550000000001</v>
      </c>
      <c r="R7" s="373">
        <f t="shared" si="1"/>
        <v>6.749550000000001</v>
      </c>
      <c r="S7" s="373">
        <f t="shared" si="1"/>
        <v>6.749550000000001</v>
      </c>
      <c r="T7" s="373">
        <f t="shared" si="1"/>
        <v>6.749550000000001</v>
      </c>
      <c r="U7" s="373">
        <f t="shared" si="1"/>
        <v>6.749550000000001</v>
      </c>
      <c r="V7" s="373">
        <f t="shared" si="1"/>
        <v>6.749550000000001</v>
      </c>
      <c r="W7" s="373">
        <f t="shared" si="1"/>
        <v>6.749550000000001</v>
      </c>
      <c r="X7" s="373">
        <f t="shared" si="1"/>
        <v>6.749550000000001</v>
      </c>
      <c r="Y7" s="373">
        <f t="shared" si="1"/>
        <v>6.749550000000001</v>
      </c>
      <c r="Z7" s="373">
        <f t="shared" si="1"/>
        <v>6.749550000000001</v>
      </c>
      <c r="AA7" s="373">
        <f t="shared" si="1"/>
        <v>6.749550000000001</v>
      </c>
      <c r="AB7" s="373">
        <f t="shared" si="1"/>
        <v>6.749550000000001</v>
      </c>
      <c r="AC7" s="373">
        <f t="shared" si="1"/>
        <v>6.749550000000001</v>
      </c>
      <c r="AD7" s="373">
        <f t="shared" si="1"/>
        <v>6.749550000000001</v>
      </c>
      <c r="AE7" s="373">
        <f t="shared" si="1"/>
        <v>6.749550000000001</v>
      </c>
      <c r="AF7" s="373">
        <f t="shared" si="1"/>
        <v>6.749550000000001</v>
      </c>
      <c r="AG7" s="373">
        <f t="shared" si="1"/>
        <v>6.749550000000001</v>
      </c>
      <c r="AH7" s="373">
        <f t="shared" si="1"/>
        <v>6.749550000000001</v>
      </c>
      <c r="AI7" s="373">
        <f t="shared" si="1"/>
        <v>6.749550000000001</v>
      </c>
      <c r="AJ7" s="386">
        <f t="shared" si="1"/>
        <v>6.749550000000001</v>
      </c>
      <c r="AK7" s="148"/>
    </row>
    <row r="8" spans="1:43" ht="27" customHeight="1" x14ac:dyDescent="0.2">
      <c r="A8" s="191"/>
      <c r="B8" s="944"/>
      <c r="C8" s="281" t="s">
        <v>152</v>
      </c>
      <c r="D8" s="633" t="s">
        <v>802</v>
      </c>
      <c r="E8" s="388" t="s">
        <v>121</v>
      </c>
      <c r="F8" s="389" t="s">
        <v>72</v>
      </c>
      <c r="G8" s="389">
        <v>2</v>
      </c>
      <c r="H8" s="372">
        <v>6.749550000000001</v>
      </c>
      <c r="I8" s="375">
        <v>6.749550000000001</v>
      </c>
      <c r="J8" s="375">
        <v>6.749550000000001</v>
      </c>
      <c r="K8" s="375">
        <v>6.749550000000001</v>
      </c>
      <c r="L8" s="384">
        <v>6.749550000000001</v>
      </c>
      <c r="M8" s="384">
        <v>6.749550000000001</v>
      </c>
      <c r="N8" s="384">
        <v>6.749550000000001</v>
      </c>
      <c r="O8" s="384">
        <v>6.749550000000001</v>
      </c>
      <c r="P8" s="384">
        <v>6.749550000000001</v>
      </c>
      <c r="Q8" s="384">
        <v>6.749550000000001</v>
      </c>
      <c r="R8" s="384">
        <v>6.749550000000001</v>
      </c>
      <c r="S8" s="384">
        <v>6.749550000000001</v>
      </c>
      <c r="T8" s="384">
        <v>6.749550000000001</v>
      </c>
      <c r="U8" s="384">
        <v>6.749550000000001</v>
      </c>
      <c r="V8" s="384">
        <v>6.749550000000001</v>
      </c>
      <c r="W8" s="384">
        <v>6.749550000000001</v>
      </c>
      <c r="X8" s="384">
        <v>6.749550000000001</v>
      </c>
      <c r="Y8" s="384">
        <v>6.749550000000001</v>
      </c>
      <c r="Z8" s="384">
        <v>6.749550000000001</v>
      </c>
      <c r="AA8" s="384">
        <v>6.749550000000001</v>
      </c>
      <c r="AB8" s="384">
        <v>6.749550000000001</v>
      </c>
      <c r="AC8" s="384">
        <v>6.749550000000001</v>
      </c>
      <c r="AD8" s="384">
        <v>6.749550000000001</v>
      </c>
      <c r="AE8" s="384">
        <v>6.749550000000001</v>
      </c>
      <c r="AF8" s="384">
        <v>6.749550000000001</v>
      </c>
      <c r="AG8" s="384">
        <v>6.749550000000001</v>
      </c>
      <c r="AH8" s="384">
        <v>6.749550000000001</v>
      </c>
      <c r="AI8" s="384">
        <v>6.749550000000001</v>
      </c>
      <c r="AJ8" s="429">
        <v>6.749550000000001</v>
      </c>
      <c r="AK8" s="148"/>
      <c r="AN8" s="629"/>
      <c r="AO8" s="630"/>
      <c r="AQ8" s="629"/>
    </row>
    <row r="9" spans="1:43" ht="27" customHeight="1" x14ac:dyDescent="0.2">
      <c r="A9" s="193"/>
      <c r="B9" s="944"/>
      <c r="C9" s="445" t="s">
        <v>120</v>
      </c>
      <c r="D9" s="286" t="s">
        <v>120</v>
      </c>
      <c r="E9" s="752" t="s">
        <v>120</v>
      </c>
      <c r="F9" s="286" t="s">
        <v>120</v>
      </c>
      <c r="G9" s="286">
        <v>2</v>
      </c>
      <c r="H9" s="372" t="s">
        <v>120</v>
      </c>
      <c r="I9" s="375" t="s">
        <v>120</v>
      </c>
      <c r="J9" s="375" t="s">
        <v>120</v>
      </c>
      <c r="K9" s="375" t="s">
        <v>120</v>
      </c>
      <c r="L9" s="384" t="s">
        <v>120</v>
      </c>
      <c r="M9" s="384" t="s">
        <v>120</v>
      </c>
      <c r="N9" s="384" t="s">
        <v>120</v>
      </c>
      <c r="O9" s="384" t="s">
        <v>120</v>
      </c>
      <c r="P9" s="384" t="s">
        <v>120</v>
      </c>
      <c r="Q9" s="384" t="s">
        <v>120</v>
      </c>
      <c r="R9" s="384" t="s">
        <v>120</v>
      </c>
      <c r="S9" s="384" t="s">
        <v>120</v>
      </c>
      <c r="T9" s="384" t="s">
        <v>120</v>
      </c>
      <c r="U9" s="384" t="s">
        <v>120</v>
      </c>
      <c r="V9" s="384" t="s">
        <v>120</v>
      </c>
      <c r="W9" s="384" t="s">
        <v>120</v>
      </c>
      <c r="X9" s="384" t="s">
        <v>120</v>
      </c>
      <c r="Y9" s="384" t="s">
        <v>120</v>
      </c>
      <c r="Z9" s="384" t="s">
        <v>120</v>
      </c>
      <c r="AA9" s="384" t="s">
        <v>120</v>
      </c>
      <c r="AB9" s="384" t="s">
        <v>120</v>
      </c>
      <c r="AC9" s="384" t="s">
        <v>120</v>
      </c>
      <c r="AD9" s="384" t="s">
        <v>120</v>
      </c>
      <c r="AE9" s="384" t="s">
        <v>120</v>
      </c>
      <c r="AF9" s="384" t="s">
        <v>120</v>
      </c>
      <c r="AG9" s="384" t="s">
        <v>120</v>
      </c>
      <c r="AH9" s="384" t="s">
        <v>120</v>
      </c>
      <c r="AI9" s="384" t="s">
        <v>120</v>
      </c>
      <c r="AJ9" s="429" t="s">
        <v>120</v>
      </c>
      <c r="AK9" s="148"/>
    </row>
    <row r="10" spans="1:43" ht="27" customHeight="1" x14ac:dyDescent="0.2">
      <c r="A10" s="190"/>
      <c r="B10" s="944"/>
      <c r="C10" s="395" t="s">
        <v>153</v>
      </c>
      <c r="D10" s="310" t="s">
        <v>154</v>
      </c>
      <c r="E10" s="391" t="s">
        <v>155</v>
      </c>
      <c r="F10" s="309" t="s">
        <v>72</v>
      </c>
      <c r="G10" s="309">
        <v>2</v>
      </c>
      <c r="H10" s="372">
        <f>SUM(H11:H13)</f>
        <v>0</v>
      </c>
      <c r="I10" s="375">
        <f t="shared" ref="I10:AJ10" si="2">SUM(I11:I13)</f>
        <v>0</v>
      </c>
      <c r="J10" s="375">
        <f t="shared" si="2"/>
        <v>0</v>
      </c>
      <c r="K10" s="375">
        <f t="shared" si="2"/>
        <v>0</v>
      </c>
      <c r="L10" s="373">
        <f t="shared" si="2"/>
        <v>0</v>
      </c>
      <c r="M10" s="373">
        <f t="shared" si="2"/>
        <v>0</v>
      </c>
      <c r="N10" s="373">
        <f t="shared" si="2"/>
        <v>0</v>
      </c>
      <c r="O10" s="373">
        <f t="shared" si="2"/>
        <v>0</v>
      </c>
      <c r="P10" s="373">
        <f t="shared" si="2"/>
        <v>0</v>
      </c>
      <c r="Q10" s="373">
        <f t="shared" si="2"/>
        <v>0</v>
      </c>
      <c r="R10" s="373">
        <f t="shared" si="2"/>
        <v>0</v>
      </c>
      <c r="S10" s="373">
        <f t="shared" si="2"/>
        <v>0</v>
      </c>
      <c r="T10" s="373">
        <f t="shared" si="2"/>
        <v>0</v>
      </c>
      <c r="U10" s="373">
        <f t="shared" si="2"/>
        <v>0</v>
      </c>
      <c r="V10" s="373">
        <f t="shared" si="2"/>
        <v>0</v>
      </c>
      <c r="W10" s="373">
        <f t="shared" si="2"/>
        <v>0</v>
      </c>
      <c r="X10" s="373">
        <f t="shared" si="2"/>
        <v>0</v>
      </c>
      <c r="Y10" s="373">
        <f t="shared" si="2"/>
        <v>0</v>
      </c>
      <c r="Z10" s="373">
        <f t="shared" si="2"/>
        <v>0</v>
      </c>
      <c r="AA10" s="373">
        <f t="shared" si="2"/>
        <v>0</v>
      </c>
      <c r="AB10" s="373">
        <f t="shared" si="2"/>
        <v>0</v>
      </c>
      <c r="AC10" s="373">
        <f t="shared" si="2"/>
        <v>0</v>
      </c>
      <c r="AD10" s="373">
        <f t="shared" si="2"/>
        <v>0</v>
      </c>
      <c r="AE10" s="373">
        <f t="shared" si="2"/>
        <v>0</v>
      </c>
      <c r="AF10" s="373">
        <f t="shared" si="2"/>
        <v>0</v>
      </c>
      <c r="AG10" s="373">
        <f t="shared" si="2"/>
        <v>0</v>
      </c>
      <c r="AH10" s="373">
        <f t="shared" si="2"/>
        <v>0</v>
      </c>
      <c r="AI10" s="373">
        <f t="shared" si="2"/>
        <v>0</v>
      </c>
      <c r="AJ10" s="386">
        <f t="shared" si="2"/>
        <v>0</v>
      </c>
      <c r="AK10" s="148"/>
      <c r="AN10" s="629"/>
      <c r="AQ10" s="629"/>
    </row>
    <row r="11" spans="1:43" ht="27" customHeight="1" x14ac:dyDescent="0.2">
      <c r="A11" s="193"/>
      <c r="B11" s="944"/>
      <c r="C11" s="445" t="s">
        <v>156</v>
      </c>
      <c r="D11" s="751" t="s">
        <v>157</v>
      </c>
      <c r="E11" s="388" t="s">
        <v>121</v>
      </c>
      <c r="F11" s="389" t="s">
        <v>72</v>
      </c>
      <c r="G11" s="389">
        <v>2</v>
      </c>
      <c r="H11" s="372">
        <v>0</v>
      </c>
      <c r="I11" s="375">
        <v>0</v>
      </c>
      <c r="J11" s="375">
        <v>0</v>
      </c>
      <c r="K11" s="375">
        <v>0</v>
      </c>
      <c r="L11" s="384">
        <v>0</v>
      </c>
      <c r="M11" s="384">
        <v>0</v>
      </c>
      <c r="N11" s="384">
        <v>0</v>
      </c>
      <c r="O11" s="384">
        <v>0</v>
      </c>
      <c r="P11" s="384">
        <v>0</v>
      </c>
      <c r="Q11" s="384">
        <v>0</v>
      </c>
      <c r="R11" s="384">
        <v>0</v>
      </c>
      <c r="S11" s="384">
        <v>0</v>
      </c>
      <c r="T11" s="384">
        <v>0</v>
      </c>
      <c r="U11" s="384">
        <v>0</v>
      </c>
      <c r="V11" s="384">
        <v>0</v>
      </c>
      <c r="W11" s="384">
        <v>0</v>
      </c>
      <c r="X11" s="384">
        <v>0</v>
      </c>
      <c r="Y11" s="384">
        <v>0</v>
      </c>
      <c r="Z11" s="384">
        <v>0</v>
      </c>
      <c r="AA11" s="384">
        <v>0</v>
      </c>
      <c r="AB11" s="384">
        <v>0</v>
      </c>
      <c r="AC11" s="384">
        <v>0</v>
      </c>
      <c r="AD11" s="384">
        <v>0</v>
      </c>
      <c r="AE11" s="384">
        <v>0</v>
      </c>
      <c r="AF11" s="384">
        <v>0</v>
      </c>
      <c r="AG11" s="384">
        <v>0</v>
      </c>
      <c r="AH11" s="384">
        <v>0</v>
      </c>
      <c r="AI11" s="384">
        <v>0</v>
      </c>
      <c r="AJ11" s="429">
        <v>0</v>
      </c>
      <c r="AK11" s="148"/>
      <c r="AN11" s="629"/>
      <c r="AQ11" s="629"/>
    </row>
    <row r="12" spans="1:43" ht="27" customHeight="1" x14ac:dyDescent="0.2">
      <c r="A12" s="191"/>
      <c r="B12" s="944"/>
      <c r="C12" s="281" t="s">
        <v>158</v>
      </c>
      <c r="D12" s="446" t="s">
        <v>159</v>
      </c>
      <c r="E12" s="388" t="s">
        <v>121</v>
      </c>
      <c r="F12" s="389" t="s">
        <v>72</v>
      </c>
      <c r="G12" s="389">
        <v>2</v>
      </c>
      <c r="H12" s="372">
        <v>0</v>
      </c>
      <c r="I12" s="375">
        <v>0</v>
      </c>
      <c r="J12" s="375">
        <v>0</v>
      </c>
      <c r="K12" s="375">
        <v>0</v>
      </c>
      <c r="L12" s="384">
        <v>0</v>
      </c>
      <c r="M12" s="384">
        <v>0</v>
      </c>
      <c r="N12" s="384">
        <v>0</v>
      </c>
      <c r="O12" s="384">
        <v>0</v>
      </c>
      <c r="P12" s="384">
        <v>0</v>
      </c>
      <c r="Q12" s="384">
        <v>0</v>
      </c>
      <c r="R12" s="384">
        <v>0</v>
      </c>
      <c r="S12" s="384">
        <v>0</v>
      </c>
      <c r="T12" s="384">
        <v>0</v>
      </c>
      <c r="U12" s="384">
        <v>0</v>
      </c>
      <c r="V12" s="384">
        <v>0</v>
      </c>
      <c r="W12" s="384">
        <v>0</v>
      </c>
      <c r="X12" s="384">
        <v>0</v>
      </c>
      <c r="Y12" s="384">
        <v>0</v>
      </c>
      <c r="Z12" s="384">
        <v>0</v>
      </c>
      <c r="AA12" s="384">
        <v>0</v>
      </c>
      <c r="AB12" s="384">
        <v>0</v>
      </c>
      <c r="AC12" s="384">
        <v>0</v>
      </c>
      <c r="AD12" s="384">
        <v>0</v>
      </c>
      <c r="AE12" s="384">
        <v>0</v>
      </c>
      <c r="AF12" s="384">
        <v>0</v>
      </c>
      <c r="AG12" s="384">
        <v>0</v>
      </c>
      <c r="AH12" s="384">
        <v>0</v>
      </c>
      <c r="AI12" s="384">
        <v>0</v>
      </c>
      <c r="AJ12" s="429">
        <v>0</v>
      </c>
      <c r="AK12" s="148"/>
      <c r="AN12" s="629"/>
      <c r="AQ12" s="629"/>
    </row>
    <row r="13" spans="1:43" ht="27" customHeight="1" x14ac:dyDescent="0.2">
      <c r="A13" s="192"/>
      <c r="B13" s="944"/>
      <c r="C13" s="281" t="s">
        <v>120</v>
      </c>
      <c r="D13" s="377"/>
      <c r="E13" s="388" t="s">
        <v>120</v>
      </c>
      <c r="F13" s="286" t="s">
        <v>120</v>
      </c>
      <c r="G13" s="286">
        <v>2</v>
      </c>
      <c r="H13" s="372" t="s">
        <v>120</v>
      </c>
      <c r="I13" s="375" t="s">
        <v>120</v>
      </c>
      <c r="J13" s="375" t="s">
        <v>120</v>
      </c>
      <c r="K13" s="375" t="s">
        <v>120</v>
      </c>
      <c r="L13" s="384" t="s">
        <v>120</v>
      </c>
      <c r="M13" s="384" t="s">
        <v>120</v>
      </c>
      <c r="N13" s="384" t="s">
        <v>120</v>
      </c>
      <c r="O13" s="384" t="s">
        <v>120</v>
      </c>
      <c r="P13" s="384" t="s">
        <v>120</v>
      </c>
      <c r="Q13" s="384" t="s">
        <v>120</v>
      </c>
      <c r="R13" s="384" t="s">
        <v>120</v>
      </c>
      <c r="S13" s="384" t="s">
        <v>120</v>
      </c>
      <c r="T13" s="384" t="s">
        <v>120</v>
      </c>
      <c r="U13" s="384" t="s">
        <v>120</v>
      </c>
      <c r="V13" s="384" t="s">
        <v>120</v>
      </c>
      <c r="W13" s="384" t="s">
        <v>120</v>
      </c>
      <c r="X13" s="384" t="s">
        <v>120</v>
      </c>
      <c r="Y13" s="384" t="s">
        <v>120</v>
      </c>
      <c r="Z13" s="384" t="s">
        <v>120</v>
      </c>
      <c r="AA13" s="384" t="s">
        <v>120</v>
      </c>
      <c r="AB13" s="384" t="s">
        <v>120</v>
      </c>
      <c r="AC13" s="384" t="s">
        <v>120</v>
      </c>
      <c r="AD13" s="384" t="s">
        <v>120</v>
      </c>
      <c r="AE13" s="384" t="s">
        <v>120</v>
      </c>
      <c r="AF13" s="384" t="s">
        <v>120</v>
      </c>
      <c r="AG13" s="384" t="s">
        <v>120</v>
      </c>
      <c r="AH13" s="384" t="s">
        <v>120</v>
      </c>
      <c r="AI13" s="384" t="s">
        <v>120</v>
      </c>
      <c r="AJ13" s="429" t="s">
        <v>120</v>
      </c>
      <c r="AK13" s="148"/>
    </row>
    <row r="14" spans="1:43" ht="27" customHeight="1" x14ac:dyDescent="0.2">
      <c r="A14" s="149"/>
      <c r="B14" s="944"/>
      <c r="C14" s="279" t="s">
        <v>160</v>
      </c>
      <c r="D14" s="310" t="s">
        <v>161</v>
      </c>
      <c r="E14" s="391" t="s">
        <v>162</v>
      </c>
      <c r="F14" s="309" t="s">
        <v>72</v>
      </c>
      <c r="G14" s="309">
        <v>2</v>
      </c>
      <c r="H14" s="372">
        <f>SUM(H15:H16)</f>
        <v>0</v>
      </c>
      <c r="I14" s="375">
        <f t="shared" ref="I14:AJ14" si="3">SUM(I15:I16)</f>
        <v>0</v>
      </c>
      <c r="J14" s="375">
        <f t="shared" si="3"/>
        <v>0</v>
      </c>
      <c r="K14" s="375">
        <f t="shared" si="3"/>
        <v>0</v>
      </c>
      <c r="L14" s="373">
        <f t="shared" si="3"/>
        <v>0</v>
      </c>
      <c r="M14" s="373">
        <f t="shared" si="3"/>
        <v>0</v>
      </c>
      <c r="N14" s="373">
        <f t="shared" si="3"/>
        <v>0</v>
      </c>
      <c r="O14" s="373">
        <f t="shared" si="3"/>
        <v>0</v>
      </c>
      <c r="P14" s="373">
        <f t="shared" si="3"/>
        <v>0</v>
      </c>
      <c r="Q14" s="373">
        <f t="shared" si="3"/>
        <v>0</v>
      </c>
      <c r="R14" s="373">
        <f t="shared" si="3"/>
        <v>0</v>
      </c>
      <c r="S14" s="373">
        <f t="shared" si="3"/>
        <v>0</v>
      </c>
      <c r="T14" s="373">
        <f t="shared" si="3"/>
        <v>0</v>
      </c>
      <c r="U14" s="373">
        <f t="shared" si="3"/>
        <v>0</v>
      </c>
      <c r="V14" s="373">
        <f t="shared" si="3"/>
        <v>0</v>
      </c>
      <c r="W14" s="373">
        <f t="shared" si="3"/>
        <v>0</v>
      </c>
      <c r="X14" s="373">
        <f t="shared" si="3"/>
        <v>0</v>
      </c>
      <c r="Y14" s="373">
        <f t="shared" si="3"/>
        <v>0</v>
      </c>
      <c r="Z14" s="373">
        <f t="shared" si="3"/>
        <v>0</v>
      </c>
      <c r="AA14" s="373">
        <f t="shared" si="3"/>
        <v>0</v>
      </c>
      <c r="AB14" s="373">
        <f t="shared" si="3"/>
        <v>0</v>
      </c>
      <c r="AC14" s="373">
        <f t="shared" si="3"/>
        <v>0</v>
      </c>
      <c r="AD14" s="373">
        <f t="shared" si="3"/>
        <v>0</v>
      </c>
      <c r="AE14" s="373">
        <f t="shared" si="3"/>
        <v>0</v>
      </c>
      <c r="AF14" s="373">
        <f t="shared" si="3"/>
        <v>0</v>
      </c>
      <c r="AG14" s="373">
        <f t="shared" si="3"/>
        <v>0</v>
      </c>
      <c r="AH14" s="373">
        <f t="shared" si="3"/>
        <v>0</v>
      </c>
      <c r="AI14" s="373">
        <f t="shared" si="3"/>
        <v>0</v>
      </c>
      <c r="AJ14" s="386">
        <f t="shared" si="3"/>
        <v>0</v>
      </c>
      <c r="AK14" s="148"/>
    </row>
    <row r="15" spans="1:43" ht="27" customHeight="1" x14ac:dyDescent="0.2">
      <c r="A15" s="191"/>
      <c r="B15" s="944"/>
      <c r="C15" s="281" t="s">
        <v>163</v>
      </c>
      <c r="D15" s="446" t="s">
        <v>164</v>
      </c>
      <c r="E15" s="388" t="s">
        <v>121</v>
      </c>
      <c r="F15" s="389" t="s">
        <v>72</v>
      </c>
      <c r="G15" s="389">
        <v>2</v>
      </c>
      <c r="H15" s="372">
        <v>0</v>
      </c>
      <c r="I15" s="375">
        <v>0</v>
      </c>
      <c r="J15" s="375">
        <v>0</v>
      </c>
      <c r="K15" s="375">
        <v>0</v>
      </c>
      <c r="L15" s="384">
        <v>0</v>
      </c>
      <c r="M15" s="384">
        <v>0</v>
      </c>
      <c r="N15" s="384">
        <v>0</v>
      </c>
      <c r="O15" s="384">
        <v>0</v>
      </c>
      <c r="P15" s="384">
        <v>0</v>
      </c>
      <c r="Q15" s="384">
        <v>0</v>
      </c>
      <c r="R15" s="384">
        <v>0</v>
      </c>
      <c r="S15" s="384">
        <v>0</v>
      </c>
      <c r="T15" s="384">
        <v>0</v>
      </c>
      <c r="U15" s="384">
        <v>0</v>
      </c>
      <c r="V15" s="384">
        <v>0</v>
      </c>
      <c r="W15" s="384">
        <v>0</v>
      </c>
      <c r="X15" s="384">
        <v>0</v>
      </c>
      <c r="Y15" s="384">
        <v>0</v>
      </c>
      <c r="Z15" s="384">
        <v>0</v>
      </c>
      <c r="AA15" s="384">
        <v>0</v>
      </c>
      <c r="AB15" s="384">
        <v>0</v>
      </c>
      <c r="AC15" s="384">
        <v>0</v>
      </c>
      <c r="AD15" s="384">
        <v>0</v>
      </c>
      <c r="AE15" s="384">
        <v>0</v>
      </c>
      <c r="AF15" s="384">
        <v>0</v>
      </c>
      <c r="AG15" s="384">
        <v>0</v>
      </c>
      <c r="AH15" s="384">
        <v>0</v>
      </c>
      <c r="AI15" s="384">
        <v>0</v>
      </c>
      <c r="AJ15" s="429">
        <v>0</v>
      </c>
      <c r="AK15" s="148"/>
      <c r="AN15" s="629"/>
      <c r="AQ15" s="629"/>
    </row>
    <row r="16" spans="1:43" ht="27" customHeight="1" x14ac:dyDescent="0.2">
      <c r="A16" s="192"/>
      <c r="B16" s="944"/>
      <c r="C16" s="281" t="s">
        <v>120</v>
      </c>
      <c r="D16" s="377"/>
      <c r="E16" s="388" t="s">
        <v>120</v>
      </c>
      <c r="F16" s="389" t="s">
        <v>72</v>
      </c>
      <c r="G16" s="389">
        <v>2</v>
      </c>
      <c r="H16" s="372" t="s">
        <v>120</v>
      </c>
      <c r="I16" s="375" t="s">
        <v>120</v>
      </c>
      <c r="J16" s="375" t="s">
        <v>120</v>
      </c>
      <c r="K16" s="375" t="s">
        <v>120</v>
      </c>
      <c r="L16" s="384" t="s">
        <v>120</v>
      </c>
      <c r="M16" s="384" t="s">
        <v>120</v>
      </c>
      <c r="N16" s="384" t="s">
        <v>120</v>
      </c>
      <c r="O16" s="384" t="s">
        <v>120</v>
      </c>
      <c r="P16" s="384" t="s">
        <v>120</v>
      </c>
      <c r="Q16" s="384" t="s">
        <v>120</v>
      </c>
      <c r="R16" s="384" t="s">
        <v>120</v>
      </c>
      <c r="S16" s="384" t="s">
        <v>120</v>
      </c>
      <c r="T16" s="384" t="s">
        <v>120</v>
      </c>
      <c r="U16" s="384" t="s">
        <v>120</v>
      </c>
      <c r="V16" s="384" t="s">
        <v>120</v>
      </c>
      <c r="W16" s="384" t="s">
        <v>120</v>
      </c>
      <c r="X16" s="384" t="s">
        <v>120</v>
      </c>
      <c r="Y16" s="384" t="s">
        <v>120</v>
      </c>
      <c r="Z16" s="384" t="s">
        <v>120</v>
      </c>
      <c r="AA16" s="384" t="s">
        <v>120</v>
      </c>
      <c r="AB16" s="384" t="s">
        <v>120</v>
      </c>
      <c r="AC16" s="384" t="s">
        <v>120</v>
      </c>
      <c r="AD16" s="384" t="s">
        <v>120</v>
      </c>
      <c r="AE16" s="384" t="s">
        <v>120</v>
      </c>
      <c r="AF16" s="384" t="s">
        <v>120</v>
      </c>
      <c r="AG16" s="384" t="s">
        <v>120</v>
      </c>
      <c r="AH16" s="384" t="s">
        <v>120</v>
      </c>
      <c r="AI16" s="384" t="s">
        <v>120</v>
      </c>
      <c r="AJ16" s="429" t="s">
        <v>120</v>
      </c>
      <c r="AK16" s="148"/>
    </row>
    <row r="17" spans="1:43" ht="27" customHeight="1" thickBot="1" x14ac:dyDescent="0.25">
      <c r="A17" s="149"/>
      <c r="B17" s="945"/>
      <c r="C17" s="288" t="s">
        <v>165</v>
      </c>
      <c r="D17" s="390" t="s">
        <v>166</v>
      </c>
      <c r="E17" s="755" t="s">
        <v>167</v>
      </c>
      <c r="F17" s="289" t="s">
        <v>72</v>
      </c>
      <c r="G17" s="289">
        <v>2</v>
      </c>
      <c r="H17" s="284">
        <f>SUM('1. BL Licences'!H4,'1. BL Licences'!H8,'1. BL Licences'!H16,'1. BL Licences'!H20)</f>
        <v>0</v>
      </c>
      <c r="I17" s="285">
        <v>0</v>
      </c>
      <c r="J17" s="285">
        <v>0</v>
      </c>
      <c r="K17" s="285">
        <v>0</v>
      </c>
      <c r="L17" s="756">
        <f>$H$17</f>
        <v>0</v>
      </c>
      <c r="M17" s="374">
        <f>$H$17</f>
        <v>0</v>
      </c>
      <c r="N17" s="374">
        <f>$H$17</f>
        <v>0</v>
      </c>
      <c r="O17" s="374">
        <f t="shared" ref="O17:AJ17" si="4">$H$17</f>
        <v>0</v>
      </c>
      <c r="P17" s="374">
        <f t="shared" si="4"/>
        <v>0</v>
      </c>
      <c r="Q17" s="374">
        <f t="shared" si="4"/>
        <v>0</v>
      </c>
      <c r="R17" s="374">
        <f t="shared" si="4"/>
        <v>0</v>
      </c>
      <c r="S17" s="374">
        <f t="shared" si="4"/>
        <v>0</v>
      </c>
      <c r="T17" s="374">
        <f t="shared" si="4"/>
        <v>0</v>
      </c>
      <c r="U17" s="374">
        <f t="shared" si="4"/>
        <v>0</v>
      </c>
      <c r="V17" s="374">
        <f t="shared" si="4"/>
        <v>0</v>
      </c>
      <c r="W17" s="374">
        <f t="shared" si="4"/>
        <v>0</v>
      </c>
      <c r="X17" s="374">
        <f t="shared" si="4"/>
        <v>0</v>
      </c>
      <c r="Y17" s="374">
        <f t="shared" si="4"/>
        <v>0</v>
      </c>
      <c r="Z17" s="374">
        <f t="shared" si="4"/>
        <v>0</v>
      </c>
      <c r="AA17" s="374">
        <f t="shared" si="4"/>
        <v>0</v>
      </c>
      <c r="AB17" s="374">
        <f t="shared" si="4"/>
        <v>0</v>
      </c>
      <c r="AC17" s="374">
        <f t="shared" si="4"/>
        <v>0</v>
      </c>
      <c r="AD17" s="374">
        <f t="shared" si="4"/>
        <v>0</v>
      </c>
      <c r="AE17" s="374">
        <f t="shared" si="4"/>
        <v>0</v>
      </c>
      <c r="AF17" s="374">
        <f t="shared" si="4"/>
        <v>0</v>
      </c>
      <c r="AG17" s="374">
        <f t="shared" si="4"/>
        <v>0</v>
      </c>
      <c r="AH17" s="374">
        <f t="shared" si="4"/>
        <v>0</v>
      </c>
      <c r="AI17" s="374">
        <f t="shared" si="4"/>
        <v>0</v>
      </c>
      <c r="AJ17" s="411">
        <f t="shared" si="4"/>
        <v>0</v>
      </c>
      <c r="AK17" s="148"/>
      <c r="AN17" s="629"/>
      <c r="AQ17" s="629"/>
    </row>
    <row r="18" spans="1:43" ht="27" customHeight="1" x14ac:dyDescent="0.2">
      <c r="A18" s="149"/>
      <c r="B18" s="946" t="s">
        <v>168</v>
      </c>
      <c r="C18" s="278" t="s">
        <v>169</v>
      </c>
      <c r="D18" s="757" t="s">
        <v>170</v>
      </c>
      <c r="E18" s="758" t="s">
        <v>171</v>
      </c>
      <c r="F18" s="759" t="s">
        <v>72</v>
      </c>
      <c r="G18" s="759">
        <v>2</v>
      </c>
      <c r="H18" s="426">
        <f>H19+H20+H23</f>
        <v>0</v>
      </c>
      <c r="I18" s="434">
        <f>I19+I20+I23</f>
        <v>0</v>
      </c>
      <c r="J18" s="434">
        <f>J19+J20+J23</f>
        <v>0</v>
      </c>
      <c r="K18" s="434">
        <f>K19+K20+K23</f>
        <v>0</v>
      </c>
      <c r="L18" s="760">
        <f t="shared" ref="L18:AJ18" si="5">L19+L20+L23</f>
        <v>0</v>
      </c>
      <c r="M18" s="760">
        <f t="shared" si="5"/>
        <v>0</v>
      </c>
      <c r="N18" s="760">
        <f t="shared" si="5"/>
        <v>0</v>
      </c>
      <c r="O18" s="760">
        <f t="shared" si="5"/>
        <v>0</v>
      </c>
      <c r="P18" s="760">
        <f t="shared" si="5"/>
        <v>0</v>
      </c>
      <c r="Q18" s="760">
        <f t="shared" si="5"/>
        <v>0</v>
      </c>
      <c r="R18" s="760">
        <f t="shared" si="5"/>
        <v>0</v>
      </c>
      <c r="S18" s="760">
        <f t="shared" si="5"/>
        <v>0</v>
      </c>
      <c r="T18" s="760">
        <f t="shared" si="5"/>
        <v>0</v>
      </c>
      <c r="U18" s="760">
        <f t="shared" si="5"/>
        <v>0</v>
      </c>
      <c r="V18" s="760">
        <f t="shared" si="5"/>
        <v>0</v>
      </c>
      <c r="W18" s="760">
        <f t="shared" si="5"/>
        <v>0</v>
      </c>
      <c r="X18" s="760">
        <f t="shared" si="5"/>
        <v>0</v>
      </c>
      <c r="Y18" s="760">
        <f t="shared" si="5"/>
        <v>0</v>
      </c>
      <c r="Z18" s="760">
        <f t="shared" si="5"/>
        <v>0</v>
      </c>
      <c r="AA18" s="760">
        <f t="shared" si="5"/>
        <v>0</v>
      </c>
      <c r="AB18" s="760">
        <f t="shared" si="5"/>
        <v>0</v>
      </c>
      <c r="AC18" s="760">
        <f t="shared" si="5"/>
        <v>0</v>
      </c>
      <c r="AD18" s="760">
        <f t="shared" si="5"/>
        <v>0</v>
      </c>
      <c r="AE18" s="760">
        <f t="shared" si="5"/>
        <v>0</v>
      </c>
      <c r="AF18" s="760">
        <f t="shared" si="5"/>
        <v>0</v>
      </c>
      <c r="AG18" s="760">
        <f t="shared" si="5"/>
        <v>0</v>
      </c>
      <c r="AH18" s="760">
        <f t="shared" si="5"/>
        <v>0</v>
      </c>
      <c r="AI18" s="760">
        <f t="shared" si="5"/>
        <v>0</v>
      </c>
      <c r="AJ18" s="626">
        <f t="shared" si="5"/>
        <v>0</v>
      </c>
      <c r="AK18" s="148"/>
    </row>
    <row r="19" spans="1:43" ht="27" customHeight="1" x14ac:dyDescent="0.2">
      <c r="A19" s="149"/>
      <c r="B19" s="947"/>
      <c r="C19" s="281" t="s">
        <v>172</v>
      </c>
      <c r="D19" s="387" t="s">
        <v>173</v>
      </c>
      <c r="E19" s="447" t="s">
        <v>174</v>
      </c>
      <c r="F19" s="392" t="s">
        <v>72</v>
      </c>
      <c r="G19" s="448">
        <v>2</v>
      </c>
      <c r="H19" s="449">
        <v>0</v>
      </c>
      <c r="I19" s="282">
        <v>0</v>
      </c>
      <c r="J19" s="282">
        <v>0</v>
      </c>
      <c r="K19" s="282">
        <v>0</v>
      </c>
      <c r="L19" s="450">
        <v>0</v>
      </c>
      <c r="M19" s="450">
        <v>0</v>
      </c>
      <c r="N19" s="450">
        <v>0</v>
      </c>
      <c r="O19" s="450">
        <v>0</v>
      </c>
      <c r="P19" s="450">
        <v>0</v>
      </c>
      <c r="Q19" s="450">
        <v>0</v>
      </c>
      <c r="R19" s="450">
        <v>0</v>
      </c>
      <c r="S19" s="450">
        <v>0</v>
      </c>
      <c r="T19" s="450">
        <v>0</v>
      </c>
      <c r="U19" s="450">
        <v>0</v>
      </c>
      <c r="V19" s="450">
        <v>0</v>
      </c>
      <c r="W19" s="450">
        <v>0</v>
      </c>
      <c r="X19" s="450">
        <v>0</v>
      </c>
      <c r="Y19" s="450">
        <v>0</v>
      </c>
      <c r="Z19" s="450">
        <v>0</v>
      </c>
      <c r="AA19" s="450">
        <v>0</v>
      </c>
      <c r="AB19" s="450">
        <v>0</v>
      </c>
      <c r="AC19" s="450">
        <v>0</v>
      </c>
      <c r="AD19" s="450">
        <v>0</v>
      </c>
      <c r="AE19" s="450">
        <v>0</v>
      </c>
      <c r="AF19" s="450">
        <v>0</v>
      </c>
      <c r="AG19" s="450">
        <v>0</v>
      </c>
      <c r="AH19" s="450">
        <v>0</v>
      </c>
      <c r="AI19" s="450">
        <v>0</v>
      </c>
      <c r="AJ19" s="429">
        <v>0</v>
      </c>
      <c r="AK19" s="148"/>
      <c r="AN19" s="629"/>
      <c r="AQ19" s="629"/>
    </row>
    <row r="20" spans="1:43" ht="27" customHeight="1" x14ac:dyDescent="0.2">
      <c r="A20" s="149"/>
      <c r="B20" s="947"/>
      <c r="C20" s="279" t="s">
        <v>175</v>
      </c>
      <c r="D20" s="310" t="s">
        <v>176</v>
      </c>
      <c r="E20" s="391" t="s">
        <v>177</v>
      </c>
      <c r="F20" s="309" t="s">
        <v>72</v>
      </c>
      <c r="G20" s="309">
        <v>2</v>
      </c>
      <c r="H20" s="372">
        <f t="shared" ref="H20:AJ20" si="6">SUM(H21:H22)</f>
        <v>0</v>
      </c>
      <c r="I20" s="282">
        <f t="shared" si="6"/>
        <v>0</v>
      </c>
      <c r="J20" s="282">
        <f t="shared" si="6"/>
        <v>0</v>
      </c>
      <c r="K20" s="282">
        <f t="shared" si="6"/>
        <v>0</v>
      </c>
      <c r="L20" s="373">
        <f>SUM(L21:L22)</f>
        <v>0</v>
      </c>
      <c r="M20" s="373">
        <f t="shared" si="6"/>
        <v>0</v>
      </c>
      <c r="N20" s="373">
        <f t="shared" si="6"/>
        <v>0</v>
      </c>
      <c r="O20" s="373">
        <f t="shared" si="6"/>
        <v>0</v>
      </c>
      <c r="P20" s="373">
        <f t="shared" si="6"/>
        <v>0</v>
      </c>
      <c r="Q20" s="373">
        <f t="shared" si="6"/>
        <v>0</v>
      </c>
      <c r="R20" s="373">
        <f t="shared" si="6"/>
        <v>0</v>
      </c>
      <c r="S20" s="373">
        <f t="shared" si="6"/>
        <v>0</v>
      </c>
      <c r="T20" s="373">
        <f t="shared" si="6"/>
        <v>0</v>
      </c>
      <c r="U20" s="373">
        <f t="shared" si="6"/>
        <v>0</v>
      </c>
      <c r="V20" s="373">
        <f t="shared" si="6"/>
        <v>0</v>
      </c>
      <c r="W20" s="373">
        <f t="shared" si="6"/>
        <v>0</v>
      </c>
      <c r="X20" s="373">
        <f t="shared" si="6"/>
        <v>0</v>
      </c>
      <c r="Y20" s="373">
        <f t="shared" si="6"/>
        <v>0</v>
      </c>
      <c r="Z20" s="373">
        <f t="shared" si="6"/>
        <v>0</v>
      </c>
      <c r="AA20" s="373">
        <f t="shared" si="6"/>
        <v>0</v>
      </c>
      <c r="AB20" s="373">
        <f t="shared" si="6"/>
        <v>0</v>
      </c>
      <c r="AC20" s="373">
        <f t="shared" si="6"/>
        <v>0</v>
      </c>
      <c r="AD20" s="373">
        <f t="shared" si="6"/>
        <v>0</v>
      </c>
      <c r="AE20" s="373">
        <f t="shared" si="6"/>
        <v>0</v>
      </c>
      <c r="AF20" s="373">
        <f t="shared" si="6"/>
        <v>0</v>
      </c>
      <c r="AG20" s="373">
        <f t="shared" si="6"/>
        <v>0</v>
      </c>
      <c r="AH20" s="373">
        <f t="shared" si="6"/>
        <v>0</v>
      </c>
      <c r="AI20" s="373">
        <f t="shared" si="6"/>
        <v>0</v>
      </c>
      <c r="AJ20" s="386">
        <f t="shared" si="6"/>
        <v>0</v>
      </c>
      <c r="AK20" s="148"/>
    </row>
    <row r="21" spans="1:43" ht="27" customHeight="1" x14ac:dyDescent="0.2">
      <c r="A21" s="191"/>
      <c r="B21" s="947"/>
      <c r="C21" s="281" t="s">
        <v>178</v>
      </c>
      <c r="D21" s="446" t="s">
        <v>179</v>
      </c>
      <c r="E21" s="388" t="s">
        <v>180</v>
      </c>
      <c r="F21" s="389" t="s">
        <v>72</v>
      </c>
      <c r="G21" s="392">
        <v>2</v>
      </c>
      <c r="H21" s="371">
        <v>0</v>
      </c>
      <c r="I21" s="451">
        <v>0</v>
      </c>
      <c r="J21" s="451">
        <v>0</v>
      </c>
      <c r="K21" s="451">
        <v>0</v>
      </c>
      <c r="L21" s="394">
        <v>0</v>
      </c>
      <c r="M21" s="394">
        <v>0</v>
      </c>
      <c r="N21" s="394">
        <v>0</v>
      </c>
      <c r="O21" s="394">
        <v>0</v>
      </c>
      <c r="P21" s="394">
        <v>0</v>
      </c>
      <c r="Q21" s="394">
        <v>0</v>
      </c>
      <c r="R21" s="394">
        <v>0</v>
      </c>
      <c r="S21" s="394">
        <v>0</v>
      </c>
      <c r="T21" s="394">
        <v>0</v>
      </c>
      <c r="U21" s="394">
        <v>0</v>
      </c>
      <c r="V21" s="394">
        <v>0</v>
      </c>
      <c r="W21" s="394">
        <v>0</v>
      </c>
      <c r="X21" s="394">
        <v>0</v>
      </c>
      <c r="Y21" s="394">
        <v>0</v>
      </c>
      <c r="Z21" s="394">
        <v>0</v>
      </c>
      <c r="AA21" s="394">
        <v>0</v>
      </c>
      <c r="AB21" s="394">
        <v>0</v>
      </c>
      <c r="AC21" s="394">
        <v>0</v>
      </c>
      <c r="AD21" s="394">
        <v>0</v>
      </c>
      <c r="AE21" s="394">
        <v>0</v>
      </c>
      <c r="AF21" s="394">
        <v>0</v>
      </c>
      <c r="AG21" s="394">
        <v>0</v>
      </c>
      <c r="AH21" s="394">
        <v>0</v>
      </c>
      <c r="AI21" s="394">
        <v>0</v>
      </c>
      <c r="AJ21" s="435">
        <v>0</v>
      </c>
      <c r="AK21" s="148"/>
      <c r="AN21" s="629"/>
      <c r="AQ21" s="629"/>
    </row>
    <row r="22" spans="1:43" ht="27" customHeight="1" x14ac:dyDescent="0.2">
      <c r="A22" s="149"/>
      <c r="B22" s="947"/>
      <c r="C22" s="260" t="s">
        <v>120</v>
      </c>
      <c r="D22" s="379"/>
      <c r="E22" s="393" t="s">
        <v>120</v>
      </c>
      <c r="F22" s="379" t="s">
        <v>120</v>
      </c>
      <c r="G22" s="379">
        <v>2</v>
      </c>
      <c r="H22" s="371" t="s">
        <v>120</v>
      </c>
      <c r="I22" s="282" t="s">
        <v>120</v>
      </c>
      <c r="J22" s="282" t="s">
        <v>120</v>
      </c>
      <c r="K22" s="282" t="s">
        <v>120</v>
      </c>
      <c r="L22" s="394" t="s">
        <v>120</v>
      </c>
      <c r="M22" s="394" t="s">
        <v>120</v>
      </c>
      <c r="N22" s="394" t="s">
        <v>120</v>
      </c>
      <c r="O22" s="394" t="s">
        <v>120</v>
      </c>
      <c r="P22" s="394" t="s">
        <v>120</v>
      </c>
      <c r="Q22" s="394" t="s">
        <v>120</v>
      </c>
      <c r="R22" s="394" t="s">
        <v>120</v>
      </c>
      <c r="S22" s="394" t="s">
        <v>120</v>
      </c>
      <c r="T22" s="394" t="s">
        <v>120</v>
      </c>
      <c r="U22" s="394" t="s">
        <v>120</v>
      </c>
      <c r="V22" s="394" t="s">
        <v>120</v>
      </c>
      <c r="W22" s="394" t="s">
        <v>120</v>
      </c>
      <c r="X22" s="394" t="s">
        <v>120</v>
      </c>
      <c r="Y22" s="394" t="s">
        <v>120</v>
      </c>
      <c r="Z22" s="394" t="s">
        <v>120</v>
      </c>
      <c r="AA22" s="394" t="s">
        <v>120</v>
      </c>
      <c r="AB22" s="394" t="s">
        <v>120</v>
      </c>
      <c r="AC22" s="394" t="s">
        <v>120</v>
      </c>
      <c r="AD22" s="394" t="s">
        <v>120</v>
      </c>
      <c r="AE22" s="394" t="s">
        <v>120</v>
      </c>
      <c r="AF22" s="394" t="s">
        <v>120</v>
      </c>
      <c r="AG22" s="394" t="s">
        <v>120</v>
      </c>
      <c r="AH22" s="394" t="s">
        <v>120</v>
      </c>
      <c r="AI22" s="394" t="s">
        <v>120</v>
      </c>
      <c r="AJ22" s="435" t="s">
        <v>120</v>
      </c>
      <c r="AK22" s="148"/>
    </row>
    <row r="23" spans="1:43" ht="27" customHeight="1" x14ac:dyDescent="0.2">
      <c r="A23" s="149"/>
      <c r="B23" s="947"/>
      <c r="C23" s="279" t="s">
        <v>181</v>
      </c>
      <c r="D23" s="310" t="s">
        <v>182</v>
      </c>
      <c r="E23" s="391" t="s">
        <v>174</v>
      </c>
      <c r="F23" s="309" t="s">
        <v>72</v>
      </c>
      <c r="G23" s="309">
        <v>2</v>
      </c>
      <c r="H23" s="372">
        <f>SUM(H24:H25)</f>
        <v>0</v>
      </c>
      <c r="I23" s="282">
        <f>SUM(I24:I25)</f>
        <v>0</v>
      </c>
      <c r="J23" s="282">
        <f>SUM(J24:J25)</f>
        <v>0</v>
      </c>
      <c r="K23" s="282">
        <f>SUM(K24:K25)</f>
        <v>0</v>
      </c>
      <c r="L23" s="373">
        <f>SUM(L24:L25)</f>
        <v>0</v>
      </c>
      <c r="M23" s="373">
        <f t="shared" ref="M23:AJ23" si="7">SUM(M24:M25)</f>
        <v>0</v>
      </c>
      <c r="N23" s="373">
        <f t="shared" si="7"/>
        <v>0</v>
      </c>
      <c r="O23" s="373">
        <f t="shared" si="7"/>
        <v>0</v>
      </c>
      <c r="P23" s="373">
        <f t="shared" si="7"/>
        <v>0</v>
      </c>
      <c r="Q23" s="373">
        <f t="shared" si="7"/>
        <v>0</v>
      </c>
      <c r="R23" s="373">
        <f t="shared" si="7"/>
        <v>0</v>
      </c>
      <c r="S23" s="373">
        <f t="shared" si="7"/>
        <v>0</v>
      </c>
      <c r="T23" s="373">
        <f t="shared" si="7"/>
        <v>0</v>
      </c>
      <c r="U23" s="373">
        <f t="shared" si="7"/>
        <v>0</v>
      </c>
      <c r="V23" s="373">
        <f t="shared" si="7"/>
        <v>0</v>
      </c>
      <c r="W23" s="373">
        <f t="shared" si="7"/>
        <v>0</v>
      </c>
      <c r="X23" s="373">
        <f t="shared" si="7"/>
        <v>0</v>
      </c>
      <c r="Y23" s="373">
        <f t="shared" si="7"/>
        <v>0</v>
      </c>
      <c r="Z23" s="373">
        <f t="shared" si="7"/>
        <v>0</v>
      </c>
      <c r="AA23" s="373">
        <f t="shared" si="7"/>
        <v>0</v>
      </c>
      <c r="AB23" s="373">
        <f t="shared" si="7"/>
        <v>0</v>
      </c>
      <c r="AC23" s="373">
        <f t="shared" si="7"/>
        <v>0</v>
      </c>
      <c r="AD23" s="373">
        <f t="shared" si="7"/>
        <v>0</v>
      </c>
      <c r="AE23" s="373">
        <f t="shared" si="7"/>
        <v>0</v>
      </c>
      <c r="AF23" s="373">
        <f t="shared" si="7"/>
        <v>0</v>
      </c>
      <c r="AG23" s="373">
        <f t="shared" si="7"/>
        <v>0</v>
      </c>
      <c r="AH23" s="373">
        <f t="shared" si="7"/>
        <v>0</v>
      </c>
      <c r="AI23" s="373">
        <f t="shared" si="7"/>
        <v>0</v>
      </c>
      <c r="AJ23" s="386">
        <f t="shared" si="7"/>
        <v>0</v>
      </c>
      <c r="AK23" s="148"/>
    </row>
    <row r="24" spans="1:43" ht="27" customHeight="1" x14ac:dyDescent="0.2">
      <c r="A24" s="149"/>
      <c r="B24" s="947"/>
      <c r="C24" s="281"/>
      <c r="D24" s="631" t="s">
        <v>803</v>
      </c>
      <c r="E24" s="388"/>
      <c r="F24" s="389"/>
      <c r="G24" s="389">
        <v>2</v>
      </c>
      <c r="H24" s="372">
        <v>0</v>
      </c>
      <c r="I24" s="287">
        <v>0</v>
      </c>
      <c r="J24" s="287">
        <v>0</v>
      </c>
      <c r="K24" s="287">
        <v>0</v>
      </c>
      <c r="L24" s="384">
        <v>0</v>
      </c>
      <c r="M24" s="384">
        <v>0</v>
      </c>
      <c r="N24" s="384">
        <v>0</v>
      </c>
      <c r="O24" s="384">
        <v>0</v>
      </c>
      <c r="P24" s="384">
        <v>0</v>
      </c>
      <c r="Q24" s="384">
        <v>0</v>
      </c>
      <c r="R24" s="384">
        <v>0</v>
      </c>
      <c r="S24" s="384">
        <v>0</v>
      </c>
      <c r="T24" s="384">
        <v>0</v>
      </c>
      <c r="U24" s="384">
        <v>0</v>
      </c>
      <c r="V24" s="384">
        <v>0</v>
      </c>
      <c r="W24" s="384">
        <v>0</v>
      </c>
      <c r="X24" s="384">
        <v>0</v>
      </c>
      <c r="Y24" s="384">
        <v>0</v>
      </c>
      <c r="Z24" s="384">
        <v>0</v>
      </c>
      <c r="AA24" s="384">
        <v>0</v>
      </c>
      <c r="AB24" s="384">
        <v>0</v>
      </c>
      <c r="AC24" s="384">
        <v>0</v>
      </c>
      <c r="AD24" s="384">
        <v>0</v>
      </c>
      <c r="AE24" s="384">
        <v>0</v>
      </c>
      <c r="AF24" s="384">
        <v>0</v>
      </c>
      <c r="AG24" s="384">
        <v>0</v>
      </c>
      <c r="AH24" s="384">
        <v>0</v>
      </c>
      <c r="AI24" s="384">
        <v>0</v>
      </c>
      <c r="AJ24" s="429">
        <v>0</v>
      </c>
      <c r="AK24" s="148"/>
      <c r="AN24" s="629"/>
      <c r="AQ24" s="629"/>
    </row>
    <row r="25" spans="1:43" ht="27" customHeight="1" x14ac:dyDescent="0.2">
      <c r="A25" s="149"/>
      <c r="B25" s="947"/>
      <c r="C25" s="260" t="s">
        <v>120</v>
      </c>
      <c r="D25" s="379"/>
      <c r="E25" s="393" t="s">
        <v>120</v>
      </c>
      <c r="F25" s="379" t="s">
        <v>120</v>
      </c>
      <c r="G25" s="379">
        <v>2</v>
      </c>
      <c r="H25" s="371" t="s">
        <v>120</v>
      </c>
      <c r="I25" s="282" t="s">
        <v>120</v>
      </c>
      <c r="J25" s="282" t="s">
        <v>120</v>
      </c>
      <c r="K25" s="282" t="s">
        <v>120</v>
      </c>
      <c r="L25" s="394" t="s">
        <v>120</v>
      </c>
      <c r="M25" s="394" t="s">
        <v>120</v>
      </c>
      <c r="N25" s="394" t="s">
        <v>120</v>
      </c>
      <c r="O25" s="394" t="s">
        <v>120</v>
      </c>
      <c r="P25" s="394" t="s">
        <v>120</v>
      </c>
      <c r="Q25" s="394" t="s">
        <v>120</v>
      </c>
      <c r="R25" s="394" t="s">
        <v>120</v>
      </c>
      <c r="S25" s="394" t="s">
        <v>120</v>
      </c>
      <c r="T25" s="394" t="s">
        <v>120</v>
      </c>
      <c r="U25" s="394" t="s">
        <v>120</v>
      </c>
      <c r="V25" s="394" t="s">
        <v>120</v>
      </c>
      <c r="W25" s="394" t="s">
        <v>120</v>
      </c>
      <c r="X25" s="394" t="s">
        <v>120</v>
      </c>
      <c r="Y25" s="394" t="s">
        <v>120</v>
      </c>
      <c r="Z25" s="394" t="s">
        <v>120</v>
      </c>
      <c r="AA25" s="394" t="s">
        <v>120</v>
      </c>
      <c r="AB25" s="394" t="s">
        <v>120</v>
      </c>
      <c r="AC25" s="394" t="s">
        <v>120</v>
      </c>
      <c r="AD25" s="394" t="s">
        <v>120</v>
      </c>
      <c r="AE25" s="394" t="s">
        <v>120</v>
      </c>
      <c r="AF25" s="394" t="s">
        <v>120</v>
      </c>
      <c r="AG25" s="394" t="s">
        <v>120</v>
      </c>
      <c r="AH25" s="394" t="s">
        <v>120</v>
      </c>
      <c r="AI25" s="394" t="s">
        <v>120</v>
      </c>
      <c r="AJ25" s="435" t="s">
        <v>120</v>
      </c>
      <c r="AK25" s="148"/>
    </row>
    <row r="26" spans="1:43" ht="27" customHeight="1" x14ac:dyDescent="0.2">
      <c r="A26" s="149"/>
      <c r="B26" s="947"/>
      <c r="C26" s="281" t="s">
        <v>183</v>
      </c>
      <c r="D26" s="452" t="s">
        <v>184</v>
      </c>
      <c r="E26" s="388" t="s">
        <v>121</v>
      </c>
      <c r="F26" s="389" t="s">
        <v>72</v>
      </c>
      <c r="G26" s="389">
        <v>2</v>
      </c>
      <c r="H26" s="372">
        <v>0</v>
      </c>
      <c r="I26" s="375">
        <v>0</v>
      </c>
      <c r="J26" s="375">
        <v>0</v>
      </c>
      <c r="K26" s="375">
        <v>0</v>
      </c>
      <c r="L26" s="384">
        <v>0</v>
      </c>
      <c r="M26" s="384">
        <v>0</v>
      </c>
      <c r="N26" s="384">
        <v>0</v>
      </c>
      <c r="O26" s="384">
        <v>0</v>
      </c>
      <c r="P26" s="384">
        <v>0</v>
      </c>
      <c r="Q26" s="384">
        <v>0</v>
      </c>
      <c r="R26" s="384">
        <v>0</v>
      </c>
      <c r="S26" s="384">
        <v>0</v>
      </c>
      <c r="T26" s="384">
        <v>0</v>
      </c>
      <c r="U26" s="384">
        <v>0</v>
      </c>
      <c r="V26" s="384">
        <v>0</v>
      </c>
      <c r="W26" s="384">
        <v>0</v>
      </c>
      <c r="X26" s="384">
        <v>0</v>
      </c>
      <c r="Y26" s="384">
        <v>0</v>
      </c>
      <c r="Z26" s="384">
        <v>0</v>
      </c>
      <c r="AA26" s="384">
        <v>0</v>
      </c>
      <c r="AB26" s="384">
        <v>0</v>
      </c>
      <c r="AC26" s="384">
        <v>0</v>
      </c>
      <c r="AD26" s="384">
        <v>0</v>
      </c>
      <c r="AE26" s="384">
        <v>0</v>
      </c>
      <c r="AF26" s="384">
        <v>0</v>
      </c>
      <c r="AG26" s="384">
        <v>0</v>
      </c>
      <c r="AH26" s="384">
        <v>0</v>
      </c>
      <c r="AI26" s="384">
        <v>0</v>
      </c>
      <c r="AJ26" s="429">
        <v>0</v>
      </c>
      <c r="AK26" s="148"/>
      <c r="AN26" s="629"/>
      <c r="AQ26" s="629"/>
    </row>
    <row r="27" spans="1:43" ht="27" customHeight="1" thickBot="1" x14ac:dyDescent="0.25">
      <c r="A27" s="149"/>
      <c r="B27" s="948"/>
      <c r="C27" s="453" t="s">
        <v>185</v>
      </c>
      <c r="D27" s="454" t="s">
        <v>186</v>
      </c>
      <c r="E27" s="455" t="s">
        <v>121</v>
      </c>
      <c r="F27" s="456" t="s">
        <v>72</v>
      </c>
      <c r="G27" s="456">
        <v>2</v>
      </c>
      <c r="H27" s="457">
        <v>0</v>
      </c>
      <c r="I27" s="375">
        <v>0</v>
      </c>
      <c r="J27" s="375">
        <v>0</v>
      </c>
      <c r="K27" s="375">
        <v>0</v>
      </c>
      <c r="L27" s="458">
        <v>0</v>
      </c>
      <c r="M27" s="458">
        <v>0</v>
      </c>
      <c r="N27" s="458">
        <v>0</v>
      </c>
      <c r="O27" s="458">
        <v>0</v>
      </c>
      <c r="P27" s="458">
        <v>0</v>
      </c>
      <c r="Q27" s="458">
        <v>0</v>
      </c>
      <c r="R27" s="458">
        <v>0</v>
      </c>
      <c r="S27" s="458">
        <v>0</v>
      </c>
      <c r="T27" s="458">
        <v>0</v>
      </c>
      <c r="U27" s="458">
        <v>0</v>
      </c>
      <c r="V27" s="458">
        <v>0</v>
      </c>
      <c r="W27" s="458">
        <v>0</v>
      </c>
      <c r="X27" s="458">
        <v>0</v>
      </c>
      <c r="Y27" s="458">
        <v>0</v>
      </c>
      <c r="Z27" s="458">
        <v>0</v>
      </c>
      <c r="AA27" s="458">
        <v>0</v>
      </c>
      <c r="AB27" s="458">
        <v>0</v>
      </c>
      <c r="AC27" s="458">
        <v>0</v>
      </c>
      <c r="AD27" s="458">
        <v>0</v>
      </c>
      <c r="AE27" s="458">
        <v>0</v>
      </c>
      <c r="AF27" s="458">
        <v>0</v>
      </c>
      <c r="AG27" s="458">
        <v>0</v>
      </c>
      <c r="AH27" s="458">
        <v>0</v>
      </c>
      <c r="AI27" s="458">
        <v>0</v>
      </c>
      <c r="AJ27" s="459">
        <v>0</v>
      </c>
      <c r="AK27" s="148"/>
      <c r="AN27" s="629"/>
      <c r="AQ27" s="629"/>
    </row>
    <row r="28" spans="1:43" ht="27" customHeight="1" x14ac:dyDescent="0.25">
      <c r="A28" s="170"/>
      <c r="B28" s="195"/>
      <c r="C28" s="172"/>
      <c r="D28" s="196"/>
      <c r="E28" s="197"/>
      <c r="F28" s="196"/>
      <c r="G28" s="196"/>
      <c r="H28" s="198"/>
      <c r="I28" s="199"/>
      <c r="J28" s="200"/>
      <c r="K28" s="172"/>
      <c r="L28" s="200"/>
      <c r="M28" s="201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3" ht="27" customHeight="1" x14ac:dyDescent="0.25">
      <c r="A29" s="170"/>
      <c r="B29" s="195"/>
      <c r="C29" s="172"/>
      <c r="D29" s="172"/>
      <c r="E29" s="202"/>
      <c r="F29" s="172"/>
      <c r="G29" s="172"/>
      <c r="H29" s="172"/>
      <c r="I29" s="175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3" ht="27" customHeight="1" x14ac:dyDescent="0.25">
      <c r="A30" s="170"/>
      <c r="B30" s="195"/>
      <c r="C30" s="196"/>
      <c r="D30" s="154" t="str">
        <f>'TITLE PAGE'!B9</f>
        <v>Company:</v>
      </c>
      <c r="E30" s="356" t="str">
        <f>'TITLE PAGE'!D9</f>
        <v>Hafren Dyfrdwy</v>
      </c>
      <c r="F30" s="196"/>
      <c r="G30" s="196"/>
      <c r="H30" s="196"/>
      <c r="I30" s="196"/>
      <c r="J30" s="196"/>
      <c r="K30" s="172"/>
      <c r="L30" s="196"/>
      <c r="M30" s="196"/>
      <c r="N30" s="196"/>
      <c r="O30" s="196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3" ht="27" customHeight="1" x14ac:dyDescent="0.25">
      <c r="A31" s="170"/>
      <c r="B31" s="195"/>
      <c r="C31" s="196"/>
      <c r="D31" s="158" t="str">
        <f>'TITLE PAGE'!B10</f>
        <v>Resource Zone Name:</v>
      </c>
      <c r="E31" s="357" t="str">
        <f>'TITLE PAGE'!D10</f>
        <v>Llanfyllin</v>
      </c>
      <c r="F31" s="196"/>
      <c r="G31" s="196"/>
      <c r="H31" s="196"/>
      <c r="I31" s="196"/>
      <c r="J31" s="196"/>
      <c r="K31" s="172"/>
      <c r="L31" s="196"/>
      <c r="M31" s="196"/>
      <c r="N31" s="196"/>
      <c r="O31" s="196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3" ht="27" customHeight="1" x14ac:dyDescent="0.2">
      <c r="A32" s="170"/>
      <c r="B32" s="203"/>
      <c r="C32" s="196"/>
      <c r="D32" s="158" t="str">
        <f>'TITLE PAGE'!B11</f>
        <v>Resource Zone Number:</v>
      </c>
      <c r="E32" s="358">
        <f>'TITLE PAGE'!D11</f>
        <v>3</v>
      </c>
      <c r="F32" s="196"/>
      <c r="G32" s="196"/>
      <c r="H32" s="196"/>
      <c r="I32" s="196"/>
      <c r="J32" s="196"/>
      <c r="K32" s="172"/>
      <c r="L32" s="196"/>
      <c r="M32" s="196"/>
      <c r="N32" s="196"/>
      <c r="O32" s="196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195"/>
      <c r="C33" s="196"/>
      <c r="D33" s="158" t="str">
        <f>'TITLE PAGE'!B12</f>
        <v xml:space="preserve">Planning Scenario Name:                                                                     </v>
      </c>
      <c r="E33" s="357" t="str">
        <f>'TITLE PAGE'!D12</f>
        <v>Dry Year Annual Average</v>
      </c>
      <c r="F33" s="196"/>
      <c r="G33" s="196"/>
      <c r="H33" s="196"/>
      <c r="I33" s="196"/>
      <c r="J33" s="196"/>
      <c r="K33" s="172"/>
      <c r="L33" s="196"/>
      <c r="M33" s="196"/>
      <c r="N33" s="196"/>
      <c r="O33" s="196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27" customHeight="1" x14ac:dyDescent="0.25">
      <c r="A34" s="170"/>
      <c r="B34" s="195"/>
      <c r="C34" s="196"/>
      <c r="D34" s="166" t="str">
        <f>'TITLE PAGE'!B13</f>
        <v xml:space="preserve">Chosen Level of Service:  </v>
      </c>
      <c r="E34" s="204" t="str">
        <f>'TITLE PAGE'!D13</f>
        <v>No more than 1 in 40 years</v>
      </c>
      <c r="F34" s="196"/>
      <c r="G34" s="196"/>
      <c r="H34" s="196"/>
      <c r="I34" s="196"/>
      <c r="J34" s="196"/>
      <c r="K34" s="172"/>
      <c r="L34" s="196"/>
      <c r="M34" s="196"/>
      <c r="N34" s="196"/>
      <c r="O34" s="196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27" customHeight="1" x14ac:dyDescent="0.25">
      <c r="A35" s="170"/>
      <c r="B35" s="195"/>
      <c r="C35" s="196"/>
      <c r="D35" s="196"/>
      <c r="E35" s="205"/>
      <c r="F35" s="196"/>
      <c r="G35" s="196"/>
      <c r="H35" s="196"/>
      <c r="I35" s="196"/>
      <c r="J35" s="196"/>
      <c r="K35" s="172"/>
      <c r="L35" s="196"/>
      <c r="M35" s="196"/>
      <c r="N35" s="196"/>
      <c r="O35" s="196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</sheetData>
  <sheetProtection algorithmName="SHA-512" hashValue="ViVfpgS6L3hj8E4D2qfDJvkKElpfbHIRn/kLfCUqAx99OKvXCjRV357WiOhhG8c6RRd8COQ5YozaOsGmfDHVBQ==" saltValue="7I82cxv2c8QHcWi0MhtHCw==" spinCount="100000" sheet="1" objects="1" scenarios="1"/>
  <mergeCells count="3">
    <mergeCell ref="I1:J1"/>
    <mergeCell ref="B4:B17"/>
    <mergeCell ref="B18:B27"/>
  </mergeCells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="80" zoomScaleNormal="80" workbookViewId="0">
      <selection activeCell="D16" sqref="D16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88671875" customWidth="1"/>
    <col min="5" max="5" width="38.109375" customWidth="1"/>
    <col min="6" max="6" width="6.88671875" customWidth="1"/>
    <col min="7" max="7" width="8.109375" bestFit="1" customWidth="1"/>
    <col min="8" max="8" width="13.109375" customWidth="1"/>
    <col min="9" max="36" width="11.441406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109375" bestFit="1" customWidth="1"/>
    <col min="264" max="264" width="13.1093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109375" bestFit="1" customWidth="1"/>
    <col min="520" max="520" width="13.1093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109375" bestFit="1" customWidth="1"/>
    <col min="776" max="776" width="13.1093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109375" bestFit="1" customWidth="1"/>
    <col min="1032" max="1032" width="13.1093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109375" bestFit="1" customWidth="1"/>
    <col min="1288" max="1288" width="13.1093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109375" bestFit="1" customWidth="1"/>
    <col min="1544" max="1544" width="13.1093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109375" bestFit="1" customWidth="1"/>
    <col min="1800" max="1800" width="13.1093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109375" bestFit="1" customWidth="1"/>
    <col min="2056" max="2056" width="13.1093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109375" bestFit="1" customWidth="1"/>
    <col min="2312" max="2312" width="13.1093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109375" bestFit="1" customWidth="1"/>
    <col min="2568" max="2568" width="13.1093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109375" bestFit="1" customWidth="1"/>
    <col min="2824" max="2824" width="13.1093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109375" bestFit="1" customWidth="1"/>
    <col min="3080" max="3080" width="13.1093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109375" bestFit="1" customWidth="1"/>
    <col min="3336" max="3336" width="13.1093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109375" bestFit="1" customWidth="1"/>
    <col min="3592" max="3592" width="13.1093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109375" bestFit="1" customWidth="1"/>
    <col min="3848" max="3848" width="13.1093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109375" bestFit="1" customWidth="1"/>
    <col min="4104" max="4104" width="13.1093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109375" bestFit="1" customWidth="1"/>
    <col min="4360" max="4360" width="13.1093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109375" bestFit="1" customWidth="1"/>
    <col min="4616" max="4616" width="13.1093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109375" bestFit="1" customWidth="1"/>
    <col min="4872" max="4872" width="13.1093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109375" bestFit="1" customWidth="1"/>
    <col min="5128" max="5128" width="13.1093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109375" bestFit="1" customWidth="1"/>
    <col min="5384" max="5384" width="13.1093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109375" bestFit="1" customWidth="1"/>
    <col min="5640" max="5640" width="13.1093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109375" bestFit="1" customWidth="1"/>
    <col min="5896" max="5896" width="13.1093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109375" bestFit="1" customWidth="1"/>
    <col min="6152" max="6152" width="13.1093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109375" bestFit="1" customWidth="1"/>
    <col min="6408" max="6408" width="13.1093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109375" bestFit="1" customWidth="1"/>
    <col min="6664" max="6664" width="13.1093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109375" bestFit="1" customWidth="1"/>
    <col min="6920" max="6920" width="13.1093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109375" bestFit="1" customWidth="1"/>
    <col min="7176" max="7176" width="13.1093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109375" bestFit="1" customWidth="1"/>
    <col min="7432" max="7432" width="13.1093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109375" bestFit="1" customWidth="1"/>
    <col min="7688" max="7688" width="13.1093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109375" bestFit="1" customWidth="1"/>
    <col min="7944" max="7944" width="13.1093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109375" bestFit="1" customWidth="1"/>
    <col min="8200" max="8200" width="13.1093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109375" bestFit="1" customWidth="1"/>
    <col min="8456" max="8456" width="13.1093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109375" bestFit="1" customWidth="1"/>
    <col min="8712" max="8712" width="13.1093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109375" bestFit="1" customWidth="1"/>
    <col min="8968" max="8968" width="13.1093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109375" bestFit="1" customWidth="1"/>
    <col min="9224" max="9224" width="13.1093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109375" bestFit="1" customWidth="1"/>
    <col min="9480" max="9480" width="13.1093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109375" bestFit="1" customWidth="1"/>
    <col min="9736" max="9736" width="13.1093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109375" bestFit="1" customWidth="1"/>
    <col min="9992" max="9992" width="13.1093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109375" bestFit="1" customWidth="1"/>
    <col min="10248" max="10248" width="13.1093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109375" bestFit="1" customWidth="1"/>
    <col min="10504" max="10504" width="13.1093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109375" bestFit="1" customWidth="1"/>
    <col min="10760" max="10760" width="13.1093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109375" bestFit="1" customWidth="1"/>
    <col min="11016" max="11016" width="13.1093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109375" bestFit="1" customWidth="1"/>
    <col min="11272" max="11272" width="13.1093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109375" bestFit="1" customWidth="1"/>
    <col min="11528" max="11528" width="13.1093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109375" bestFit="1" customWidth="1"/>
    <col min="11784" max="11784" width="13.1093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109375" bestFit="1" customWidth="1"/>
    <col min="12040" max="12040" width="13.1093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109375" bestFit="1" customWidth="1"/>
    <col min="12296" max="12296" width="13.1093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109375" bestFit="1" customWidth="1"/>
    <col min="12552" max="12552" width="13.1093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109375" bestFit="1" customWidth="1"/>
    <col min="12808" max="12808" width="13.1093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109375" bestFit="1" customWidth="1"/>
    <col min="13064" max="13064" width="13.1093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109375" bestFit="1" customWidth="1"/>
    <col min="13320" max="13320" width="13.1093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109375" bestFit="1" customWidth="1"/>
    <col min="13576" max="13576" width="13.1093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109375" bestFit="1" customWidth="1"/>
    <col min="13832" max="13832" width="13.1093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109375" bestFit="1" customWidth="1"/>
    <col min="14088" max="14088" width="13.1093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109375" bestFit="1" customWidth="1"/>
    <col min="14344" max="14344" width="13.1093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109375" bestFit="1" customWidth="1"/>
    <col min="14600" max="14600" width="13.1093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109375" bestFit="1" customWidth="1"/>
    <col min="14856" max="14856" width="13.1093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109375" bestFit="1" customWidth="1"/>
    <col min="15112" max="15112" width="13.1093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109375" bestFit="1" customWidth="1"/>
    <col min="15368" max="15368" width="13.1093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109375" bestFit="1" customWidth="1"/>
    <col min="15624" max="15624" width="13.1093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109375" bestFit="1" customWidth="1"/>
    <col min="15880" max="15880" width="13.1093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109375" bestFit="1" customWidth="1"/>
    <col min="16136" max="16136" width="13.109375" customWidth="1"/>
    <col min="16137" max="16164" width="11.44140625" customWidth="1"/>
  </cols>
  <sheetData>
    <row r="1" spans="1:36" ht="18.75" thickBot="1" x14ac:dyDescent="0.25">
      <c r="A1" s="133"/>
      <c r="B1" s="176"/>
      <c r="C1" s="177" t="s">
        <v>187</v>
      </c>
      <c r="D1" s="206"/>
      <c r="E1" s="207"/>
      <c r="F1" s="208"/>
      <c r="G1" s="208"/>
      <c r="H1" s="208"/>
      <c r="I1" s="953"/>
      <c r="J1" s="942"/>
      <c r="K1" s="942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09"/>
    </row>
    <row r="2" spans="1:36" ht="32.25" thickBot="1" x14ac:dyDescent="0.25">
      <c r="A2" s="185"/>
      <c r="B2" s="186"/>
      <c r="C2" s="274" t="s">
        <v>109</v>
      </c>
      <c r="D2" s="187" t="s">
        <v>138</v>
      </c>
      <c r="E2" s="761" t="s">
        <v>110</v>
      </c>
      <c r="F2" s="187" t="s">
        <v>139</v>
      </c>
      <c r="G2" s="187" t="s">
        <v>188</v>
      </c>
      <c r="H2" s="210" t="str">
        <f>'TITLE PAGE'!D14</f>
        <v>2016/17</v>
      </c>
      <c r="I2" s="276" t="str">
        <f>'WRZ summary'!E5</f>
        <v>For info 2017-18</v>
      </c>
      <c r="J2" s="276" t="str">
        <f>'WRZ summary'!F5</f>
        <v>For info 2018-19</v>
      </c>
      <c r="K2" s="276" t="str">
        <f>'WRZ summary'!G5</f>
        <v>For info 2019-20</v>
      </c>
      <c r="L2" s="211" t="str">
        <f>'WRZ summary'!H5</f>
        <v>2020-21</v>
      </c>
      <c r="M2" s="211" t="str">
        <f>'WRZ summary'!I5</f>
        <v>2021-22</v>
      </c>
      <c r="N2" s="211" t="str">
        <f>'WRZ summary'!J5</f>
        <v>2022-23</v>
      </c>
      <c r="O2" s="211" t="str">
        <f>'WRZ summary'!K5</f>
        <v>2023-24</v>
      </c>
      <c r="P2" s="211" t="str">
        <f>'WRZ summary'!L5</f>
        <v>2024-25</v>
      </c>
      <c r="Q2" s="211" t="str">
        <f>'WRZ summary'!M5</f>
        <v>2025-26</v>
      </c>
      <c r="R2" s="211" t="str">
        <f>'WRZ summary'!N5</f>
        <v>2026-27</v>
      </c>
      <c r="S2" s="211" t="str">
        <f>'WRZ summary'!O5</f>
        <v>2027-28</v>
      </c>
      <c r="T2" s="211" t="str">
        <f>'WRZ summary'!P5</f>
        <v>2028-29</v>
      </c>
      <c r="U2" s="211" t="str">
        <f>'WRZ summary'!Q5</f>
        <v>2029-30</v>
      </c>
      <c r="V2" s="211" t="str">
        <f>'WRZ summary'!R5</f>
        <v>2030-31</v>
      </c>
      <c r="W2" s="211" t="str">
        <f>'WRZ summary'!S5</f>
        <v>2031-32</v>
      </c>
      <c r="X2" s="211" t="str">
        <f>'WRZ summary'!T5</f>
        <v>2032-33</v>
      </c>
      <c r="Y2" s="211" t="str">
        <f>'WRZ summary'!U5</f>
        <v>2033-34</v>
      </c>
      <c r="Z2" s="211" t="str">
        <f>'WRZ summary'!V5</f>
        <v>2034-35</v>
      </c>
      <c r="AA2" s="211" t="str">
        <f>'WRZ summary'!W5</f>
        <v>2035-36</v>
      </c>
      <c r="AB2" s="211" t="str">
        <f>'WRZ summary'!X5</f>
        <v>2036-37</v>
      </c>
      <c r="AC2" s="211" t="str">
        <f>'WRZ summary'!Y5</f>
        <v>2037-38</v>
      </c>
      <c r="AD2" s="211" t="str">
        <f>'WRZ summary'!Z5</f>
        <v>2038-39</v>
      </c>
      <c r="AE2" s="211" t="str">
        <f>'WRZ summary'!AA5</f>
        <v>2039-40</v>
      </c>
      <c r="AF2" s="211" t="str">
        <f>'WRZ summary'!AB5</f>
        <v>2040-41</v>
      </c>
      <c r="AG2" s="211" t="str">
        <f>'WRZ summary'!AC5</f>
        <v>2041-42</v>
      </c>
      <c r="AH2" s="211" t="str">
        <f>'WRZ summary'!AD5</f>
        <v>2042-43</v>
      </c>
      <c r="AI2" s="211" t="str">
        <f>'WRZ summary'!AE5</f>
        <v>2043-44</v>
      </c>
      <c r="AJ2" s="212" t="str">
        <f>'WRZ summary'!AF5</f>
        <v>2044-45</v>
      </c>
    </row>
    <row r="3" spans="1:36" ht="25.35" customHeight="1" x14ac:dyDescent="0.2">
      <c r="A3" s="213"/>
      <c r="B3" s="954" t="s">
        <v>189</v>
      </c>
      <c r="C3" s="762" t="s">
        <v>190</v>
      </c>
      <c r="D3" s="763" t="s">
        <v>191</v>
      </c>
      <c r="E3" s="764" t="s">
        <v>121</v>
      </c>
      <c r="F3" s="765" t="s">
        <v>72</v>
      </c>
      <c r="G3" s="765">
        <v>2</v>
      </c>
      <c r="H3" s="766">
        <v>1.1401761717979011</v>
      </c>
      <c r="I3" s="700">
        <v>1.1416869119491071</v>
      </c>
      <c r="J3" s="700">
        <v>1.1410962347182669</v>
      </c>
      <c r="K3" s="700">
        <v>1.1427755891464069</v>
      </c>
      <c r="L3" s="767">
        <v>1.1420309563823023</v>
      </c>
      <c r="M3" s="767">
        <v>1.1482073746722468</v>
      </c>
      <c r="N3" s="767">
        <v>1.152264847625776</v>
      </c>
      <c r="O3" s="767">
        <v>1.1561038001500856</v>
      </c>
      <c r="P3" s="767">
        <v>1.1558434565579925</v>
      </c>
      <c r="Q3" s="767">
        <v>1.1604536258183651</v>
      </c>
      <c r="R3" s="767">
        <v>1.1617181150146538</v>
      </c>
      <c r="S3" s="767">
        <v>1.1629496013549434</v>
      </c>
      <c r="T3" s="767">
        <v>1.1610197515252507</v>
      </c>
      <c r="U3" s="767">
        <v>1.165279297239977</v>
      </c>
      <c r="V3" s="767">
        <v>1.1666687265238234</v>
      </c>
      <c r="W3" s="767">
        <v>1.1681270723040957</v>
      </c>
      <c r="X3" s="767">
        <v>1.166336638379037</v>
      </c>
      <c r="Y3" s="767">
        <v>1.1706321920446854</v>
      </c>
      <c r="Z3" s="767">
        <v>1.1716368833458952</v>
      </c>
      <c r="AA3" s="767">
        <v>1.1726005805821291</v>
      </c>
      <c r="AB3" s="767">
        <v>1.1703241588087616</v>
      </c>
      <c r="AC3" s="767">
        <v>1.1745708869774458</v>
      </c>
      <c r="AD3" s="767">
        <v>1.175753180553871</v>
      </c>
      <c r="AE3" s="767">
        <v>1.1769766463669771</v>
      </c>
      <c r="AF3" s="767">
        <v>1.1750671721667623</v>
      </c>
      <c r="AG3" s="767">
        <v>1.179555694176335</v>
      </c>
      <c r="AH3" s="767">
        <v>1.1809121483912997</v>
      </c>
      <c r="AI3" s="767">
        <v>1.182300371725072</v>
      </c>
      <c r="AJ3" s="768">
        <v>1.1805351938253996</v>
      </c>
    </row>
    <row r="4" spans="1:36" ht="25.35" customHeight="1" x14ac:dyDescent="0.2">
      <c r="A4" s="170"/>
      <c r="B4" s="955"/>
      <c r="C4" s="632" t="s">
        <v>192</v>
      </c>
      <c r="D4" s="769" t="s">
        <v>193</v>
      </c>
      <c r="E4" s="770" t="s">
        <v>121</v>
      </c>
      <c r="F4" s="771" t="s">
        <v>72</v>
      </c>
      <c r="G4" s="771">
        <v>2</v>
      </c>
      <c r="H4" s="772">
        <v>2.1688185841318836E-2</v>
      </c>
      <c r="I4" s="696">
        <v>2.1688185841318836E-2</v>
      </c>
      <c r="J4" s="696">
        <v>2.1688185841318836E-2</v>
      </c>
      <c r="K4" s="696">
        <v>2.1688185841318836E-2</v>
      </c>
      <c r="L4" s="773">
        <v>2.1688185841318836E-2</v>
      </c>
      <c r="M4" s="773">
        <v>2.1688185841318836E-2</v>
      </c>
      <c r="N4" s="773">
        <v>2.1688185841318836E-2</v>
      </c>
      <c r="O4" s="773">
        <v>2.1688185841318836E-2</v>
      </c>
      <c r="P4" s="773">
        <v>2.1688185841318836E-2</v>
      </c>
      <c r="Q4" s="773">
        <v>2.1688185841318836E-2</v>
      </c>
      <c r="R4" s="773">
        <v>2.1688185841318836E-2</v>
      </c>
      <c r="S4" s="773">
        <v>2.1688185841318836E-2</v>
      </c>
      <c r="T4" s="773">
        <v>2.1688185841318836E-2</v>
      </c>
      <c r="U4" s="773">
        <v>2.1688185841318836E-2</v>
      </c>
      <c r="V4" s="773">
        <v>2.1688185841318836E-2</v>
      </c>
      <c r="W4" s="773">
        <v>2.1688185841318836E-2</v>
      </c>
      <c r="X4" s="773">
        <v>2.1688185841318836E-2</v>
      </c>
      <c r="Y4" s="773">
        <v>2.1688185841318836E-2</v>
      </c>
      <c r="Z4" s="773">
        <v>2.1688185841318836E-2</v>
      </c>
      <c r="AA4" s="773">
        <v>2.1688185841318836E-2</v>
      </c>
      <c r="AB4" s="773">
        <v>2.1688185841318836E-2</v>
      </c>
      <c r="AC4" s="773">
        <v>2.1688185841318836E-2</v>
      </c>
      <c r="AD4" s="773">
        <v>2.1688185841318836E-2</v>
      </c>
      <c r="AE4" s="773">
        <v>2.1688185841318836E-2</v>
      </c>
      <c r="AF4" s="773">
        <v>2.1688185841318836E-2</v>
      </c>
      <c r="AG4" s="773">
        <v>2.1688185841318836E-2</v>
      </c>
      <c r="AH4" s="773">
        <v>2.1688185841318836E-2</v>
      </c>
      <c r="AI4" s="773">
        <v>2.1688185841318836E-2</v>
      </c>
      <c r="AJ4" s="774">
        <v>2.1688185841318836E-2</v>
      </c>
    </row>
    <row r="5" spans="1:36" ht="25.35" customHeight="1" x14ac:dyDescent="0.2">
      <c r="A5" s="170"/>
      <c r="B5" s="955"/>
      <c r="C5" s="632" t="s">
        <v>194</v>
      </c>
      <c r="D5" s="769" t="s">
        <v>195</v>
      </c>
      <c r="E5" s="770" t="s">
        <v>121</v>
      </c>
      <c r="F5" s="771" t="s">
        <v>72</v>
      </c>
      <c r="G5" s="771">
        <v>2</v>
      </c>
      <c r="H5" s="772">
        <v>0.72966654128053798</v>
      </c>
      <c r="I5" s="696">
        <v>0.75503997205984341</v>
      </c>
      <c r="J5" s="696">
        <v>0.78013204125638969</v>
      </c>
      <c r="K5" s="696">
        <v>0.80580350914285437</v>
      </c>
      <c r="L5" s="773">
        <v>0.82892605734206071</v>
      </c>
      <c r="M5" s="773">
        <v>0.85190192344509408</v>
      </c>
      <c r="N5" s="773">
        <v>0.87435925044380014</v>
      </c>
      <c r="O5" s="773">
        <v>0.89661582964597164</v>
      </c>
      <c r="P5" s="773">
        <v>0.91803308944540385</v>
      </c>
      <c r="Q5" s="773">
        <v>0.93932219249676951</v>
      </c>
      <c r="R5" s="773">
        <v>0.96018782614188525</v>
      </c>
      <c r="S5" s="773">
        <v>0.98031901511661723</v>
      </c>
      <c r="T5" s="773">
        <v>1.0001036822300204</v>
      </c>
      <c r="U5" s="773">
        <v>1.0195394882548523</v>
      </c>
      <c r="V5" s="773">
        <v>1.0347174693360275</v>
      </c>
      <c r="W5" s="773">
        <v>1.0515749930601577</v>
      </c>
      <c r="X5" s="773">
        <v>1.0679241036449585</v>
      </c>
      <c r="Y5" s="773">
        <v>1.0842035102767407</v>
      </c>
      <c r="Z5" s="773">
        <v>1.0998798054030345</v>
      </c>
      <c r="AA5" s="773">
        <v>1.1163956515770128</v>
      </c>
      <c r="AB5" s="773">
        <v>1.1326690093684821</v>
      </c>
      <c r="AC5" s="773">
        <v>1.1487746229478293</v>
      </c>
      <c r="AD5" s="773">
        <v>1.1642348612686284</v>
      </c>
      <c r="AE5" s="773">
        <v>1.1796190739992782</v>
      </c>
      <c r="AF5" s="773">
        <v>1.1946884929372237</v>
      </c>
      <c r="AG5" s="773">
        <v>1.2095120652326876</v>
      </c>
      <c r="AH5" s="773">
        <v>1.224178152658651</v>
      </c>
      <c r="AI5" s="773">
        <v>1.2385521737449381</v>
      </c>
      <c r="AJ5" s="774">
        <v>1.2537380633376649</v>
      </c>
    </row>
    <row r="6" spans="1:36" ht="25.35" customHeight="1" x14ac:dyDescent="0.2">
      <c r="A6" s="170"/>
      <c r="B6" s="955"/>
      <c r="C6" s="632" t="s">
        <v>196</v>
      </c>
      <c r="D6" s="769" t="s">
        <v>197</v>
      </c>
      <c r="E6" s="770" t="s">
        <v>121</v>
      </c>
      <c r="F6" s="771" t="s">
        <v>72</v>
      </c>
      <c r="G6" s="771">
        <v>2</v>
      </c>
      <c r="H6" s="772">
        <v>1.0526991853973924</v>
      </c>
      <c r="I6" s="696">
        <v>1.0279986974453961</v>
      </c>
      <c r="J6" s="696">
        <v>1.0041333551467093</v>
      </c>
      <c r="K6" s="696">
        <v>0.98113740056331322</v>
      </c>
      <c r="L6" s="773">
        <v>0.95864882040787069</v>
      </c>
      <c r="M6" s="773">
        <v>0.93758940808345537</v>
      </c>
      <c r="N6" s="773">
        <v>0.91750636396089091</v>
      </c>
      <c r="O6" s="773">
        <v>0.89800001335113666</v>
      </c>
      <c r="P6" s="773">
        <v>0.87912882324748387</v>
      </c>
      <c r="Q6" s="773">
        <v>0.86111776981749955</v>
      </c>
      <c r="R6" s="773">
        <v>0.84354275113583743</v>
      </c>
      <c r="S6" s="773">
        <v>0.82669338520209323</v>
      </c>
      <c r="T6" s="773">
        <v>0.81046238733529197</v>
      </c>
      <c r="U6" s="773">
        <v>0.7947311025844892</v>
      </c>
      <c r="V6" s="773">
        <v>0.77904041641057353</v>
      </c>
      <c r="W6" s="773">
        <v>0.76268531757305769</v>
      </c>
      <c r="X6" s="773">
        <v>0.74664330667794432</v>
      </c>
      <c r="Y6" s="773">
        <v>0.73112286512572389</v>
      </c>
      <c r="Z6" s="773">
        <v>0.71584064187810192</v>
      </c>
      <c r="AA6" s="773">
        <v>0.70143229587830769</v>
      </c>
      <c r="AB6" s="773">
        <v>0.68730607717920422</v>
      </c>
      <c r="AC6" s="773">
        <v>0.67354940608109326</v>
      </c>
      <c r="AD6" s="773">
        <v>0.65995089420152098</v>
      </c>
      <c r="AE6" s="773">
        <v>0.64673695470162773</v>
      </c>
      <c r="AF6" s="773">
        <v>0.63379859295833807</v>
      </c>
      <c r="AG6" s="773">
        <v>0.62113356880084114</v>
      </c>
      <c r="AH6" s="773">
        <v>0.60877956409435996</v>
      </c>
      <c r="AI6" s="773">
        <v>0.59668080743633078</v>
      </c>
      <c r="AJ6" s="774">
        <v>0.58402447762191323</v>
      </c>
    </row>
    <row r="7" spans="1:36" ht="25.35" customHeight="1" x14ac:dyDescent="0.2">
      <c r="A7" s="170"/>
      <c r="B7" s="955"/>
      <c r="C7" s="775" t="s">
        <v>198</v>
      </c>
      <c r="D7" s="776" t="s">
        <v>199</v>
      </c>
      <c r="E7" s="777" t="s">
        <v>200</v>
      </c>
      <c r="F7" s="778" t="s">
        <v>72</v>
      </c>
      <c r="G7" s="778">
        <v>2</v>
      </c>
      <c r="H7" s="772">
        <f t="shared" ref="H7:AJ7" si="0">H3-H32</f>
        <v>1.1222441685674742</v>
      </c>
      <c r="I7" s="696">
        <f t="shared" si="0"/>
        <v>1.1237549087186802</v>
      </c>
      <c r="J7" s="696">
        <f t="shared" si="0"/>
        <v>1.1231642314878401</v>
      </c>
      <c r="K7" s="696">
        <f t="shared" si="0"/>
        <v>1.12484358591598</v>
      </c>
      <c r="L7" s="615">
        <f t="shared" si="0"/>
        <v>1.1240989531518755</v>
      </c>
      <c r="M7" s="615">
        <f t="shared" si="0"/>
        <v>1.1302753714418199</v>
      </c>
      <c r="N7" s="615">
        <f t="shared" si="0"/>
        <v>1.1343328443953491</v>
      </c>
      <c r="O7" s="615">
        <f t="shared" si="0"/>
        <v>1.1381717969196588</v>
      </c>
      <c r="P7" s="615">
        <f t="shared" si="0"/>
        <v>1.1379114533275656</v>
      </c>
      <c r="Q7" s="615">
        <f t="shared" si="0"/>
        <v>1.1425216225879382</v>
      </c>
      <c r="R7" s="615">
        <f t="shared" si="0"/>
        <v>1.143786111784227</v>
      </c>
      <c r="S7" s="615">
        <f t="shared" si="0"/>
        <v>1.1450175981245165</v>
      </c>
      <c r="T7" s="615">
        <f t="shared" si="0"/>
        <v>1.1430877482948238</v>
      </c>
      <c r="U7" s="615">
        <f t="shared" si="0"/>
        <v>1.1473472940095502</v>
      </c>
      <c r="V7" s="615">
        <f t="shared" si="0"/>
        <v>1.1487367232933965</v>
      </c>
      <c r="W7" s="615">
        <f t="shared" si="0"/>
        <v>1.1501950690736689</v>
      </c>
      <c r="X7" s="615">
        <f t="shared" si="0"/>
        <v>1.1484046351486101</v>
      </c>
      <c r="Y7" s="615">
        <f t="shared" si="0"/>
        <v>1.1527001888142585</v>
      </c>
      <c r="Z7" s="615">
        <f t="shared" si="0"/>
        <v>1.1537048801154683</v>
      </c>
      <c r="AA7" s="615">
        <f t="shared" si="0"/>
        <v>1.1546685773517023</v>
      </c>
      <c r="AB7" s="615">
        <f t="shared" si="0"/>
        <v>1.1523921555783347</v>
      </c>
      <c r="AC7" s="615">
        <f t="shared" si="0"/>
        <v>1.156638883747019</v>
      </c>
      <c r="AD7" s="615">
        <f t="shared" si="0"/>
        <v>1.1578211773234441</v>
      </c>
      <c r="AE7" s="615">
        <f t="shared" si="0"/>
        <v>1.1590446431365502</v>
      </c>
      <c r="AF7" s="615">
        <f t="shared" si="0"/>
        <v>1.1571351689363354</v>
      </c>
      <c r="AG7" s="615">
        <f t="shared" si="0"/>
        <v>1.1616236909459081</v>
      </c>
      <c r="AH7" s="615">
        <f t="shared" si="0"/>
        <v>1.1629801451608728</v>
      </c>
      <c r="AI7" s="615">
        <f t="shared" si="0"/>
        <v>1.1643683684946451</v>
      </c>
      <c r="AJ7" s="779">
        <f t="shared" si="0"/>
        <v>1.1626031905949727</v>
      </c>
    </row>
    <row r="8" spans="1:36" ht="25.35" customHeight="1" x14ac:dyDescent="0.2">
      <c r="A8" s="170"/>
      <c r="B8" s="955"/>
      <c r="C8" s="775" t="s">
        <v>201</v>
      </c>
      <c r="D8" s="776" t="s">
        <v>202</v>
      </c>
      <c r="E8" s="777" t="s">
        <v>203</v>
      </c>
      <c r="F8" s="778" t="s">
        <v>72</v>
      </c>
      <c r="G8" s="778">
        <v>2</v>
      </c>
      <c r="H8" s="772">
        <f t="shared" ref="H8:AJ8" si="1">H4-H33</f>
        <v>2.0974794558395654E-2</v>
      </c>
      <c r="I8" s="696">
        <f t="shared" si="1"/>
        <v>2.0974794558395654E-2</v>
      </c>
      <c r="J8" s="696">
        <f t="shared" si="1"/>
        <v>2.0974794558395654E-2</v>
      </c>
      <c r="K8" s="696">
        <f t="shared" si="1"/>
        <v>2.0974794558395654E-2</v>
      </c>
      <c r="L8" s="615">
        <f t="shared" si="1"/>
        <v>2.0974794558395654E-2</v>
      </c>
      <c r="M8" s="615">
        <f t="shared" si="1"/>
        <v>2.0974794558395654E-2</v>
      </c>
      <c r="N8" s="615">
        <f t="shared" si="1"/>
        <v>2.0974794558395654E-2</v>
      </c>
      <c r="O8" s="615">
        <f t="shared" si="1"/>
        <v>2.0974794558395654E-2</v>
      </c>
      <c r="P8" s="615">
        <f t="shared" si="1"/>
        <v>2.0974794558395654E-2</v>
      </c>
      <c r="Q8" s="615">
        <f t="shared" si="1"/>
        <v>2.0974794558395654E-2</v>
      </c>
      <c r="R8" s="615">
        <f t="shared" si="1"/>
        <v>2.0974794558395654E-2</v>
      </c>
      <c r="S8" s="615">
        <f t="shared" si="1"/>
        <v>2.0974794558395654E-2</v>
      </c>
      <c r="T8" s="615">
        <f t="shared" si="1"/>
        <v>2.0974794558395654E-2</v>
      </c>
      <c r="U8" s="615">
        <f t="shared" si="1"/>
        <v>2.0974794558395654E-2</v>
      </c>
      <c r="V8" s="615">
        <f t="shared" si="1"/>
        <v>2.0974794558395654E-2</v>
      </c>
      <c r="W8" s="615">
        <f t="shared" si="1"/>
        <v>2.0974794558395654E-2</v>
      </c>
      <c r="X8" s="615">
        <f t="shared" si="1"/>
        <v>2.0974794558395654E-2</v>
      </c>
      <c r="Y8" s="615">
        <f t="shared" si="1"/>
        <v>2.0974794558395654E-2</v>
      </c>
      <c r="Z8" s="615">
        <f t="shared" si="1"/>
        <v>2.0974794558395654E-2</v>
      </c>
      <c r="AA8" s="615">
        <f t="shared" si="1"/>
        <v>2.0974794558395654E-2</v>
      </c>
      <c r="AB8" s="615">
        <f t="shared" si="1"/>
        <v>2.0974794558395654E-2</v>
      </c>
      <c r="AC8" s="615">
        <f t="shared" si="1"/>
        <v>2.0974794558395654E-2</v>
      </c>
      <c r="AD8" s="615">
        <f t="shared" si="1"/>
        <v>2.0974794558395654E-2</v>
      </c>
      <c r="AE8" s="615">
        <f t="shared" si="1"/>
        <v>2.0974794558395654E-2</v>
      </c>
      <c r="AF8" s="615">
        <f t="shared" si="1"/>
        <v>2.0974794558395654E-2</v>
      </c>
      <c r="AG8" s="615">
        <f t="shared" si="1"/>
        <v>2.0974794558395654E-2</v>
      </c>
      <c r="AH8" s="615">
        <f t="shared" si="1"/>
        <v>2.0974794558395654E-2</v>
      </c>
      <c r="AI8" s="615">
        <f t="shared" si="1"/>
        <v>2.0974794558395654E-2</v>
      </c>
      <c r="AJ8" s="779">
        <f t="shared" si="1"/>
        <v>2.0974794558395654E-2</v>
      </c>
    </row>
    <row r="9" spans="1:36" ht="25.35" customHeight="1" x14ac:dyDescent="0.2">
      <c r="A9" s="170"/>
      <c r="B9" s="955"/>
      <c r="C9" s="775" t="s">
        <v>78</v>
      </c>
      <c r="D9" s="776" t="s">
        <v>204</v>
      </c>
      <c r="E9" s="777" t="s">
        <v>205</v>
      </c>
      <c r="F9" s="778" t="s">
        <v>72</v>
      </c>
      <c r="G9" s="778">
        <v>2</v>
      </c>
      <c r="H9" s="772">
        <f t="shared" ref="H9:AJ9" si="2">H5-H34</f>
        <v>0.66035801387850945</v>
      </c>
      <c r="I9" s="696">
        <f t="shared" si="2"/>
        <v>0.6844908911355263</v>
      </c>
      <c r="J9" s="696">
        <f t="shared" si="2"/>
        <v>0.70834311139535744</v>
      </c>
      <c r="K9" s="696">
        <f t="shared" si="2"/>
        <v>0.73277543526061883</v>
      </c>
      <c r="L9" s="615">
        <f t="shared" si="2"/>
        <v>0.75471016035230787</v>
      </c>
      <c r="M9" s="615">
        <f t="shared" si="2"/>
        <v>0.77652149788636271</v>
      </c>
      <c r="N9" s="615">
        <f t="shared" si="2"/>
        <v>0.7978371140730226</v>
      </c>
      <c r="O9" s="615">
        <f t="shared" si="2"/>
        <v>0.81897368289654326</v>
      </c>
      <c r="P9" s="615">
        <f t="shared" si="2"/>
        <v>0.83929290958461844</v>
      </c>
      <c r="Q9" s="615">
        <f t="shared" si="2"/>
        <v>0.85950484156571438</v>
      </c>
      <c r="R9" s="615">
        <f t="shared" si="2"/>
        <v>0.87931380595743824</v>
      </c>
      <c r="S9" s="615">
        <f t="shared" si="2"/>
        <v>0.89841054281480226</v>
      </c>
      <c r="T9" s="615">
        <f t="shared" si="2"/>
        <v>0.91718046339841675</v>
      </c>
      <c r="U9" s="615">
        <f t="shared" si="2"/>
        <v>0.93562155108964518</v>
      </c>
      <c r="V9" s="615">
        <f t="shared" si="2"/>
        <v>0.94982452232530434</v>
      </c>
      <c r="W9" s="615">
        <f t="shared" si="2"/>
        <v>0.96572635011643271</v>
      </c>
      <c r="X9" s="615">
        <f t="shared" si="2"/>
        <v>0.98113798934204688</v>
      </c>
      <c r="Y9" s="615">
        <f t="shared" si="2"/>
        <v>0.99649854776623692</v>
      </c>
      <c r="Z9" s="615">
        <f t="shared" si="2"/>
        <v>1.0112742582860936</v>
      </c>
      <c r="AA9" s="615">
        <f t="shared" si="2"/>
        <v>1.0269067458224608</v>
      </c>
      <c r="AB9" s="615">
        <f t="shared" si="2"/>
        <v>1.0423143695328947</v>
      </c>
      <c r="AC9" s="615">
        <f t="shared" si="2"/>
        <v>1.0575715533532384</v>
      </c>
      <c r="AD9" s="615">
        <f t="shared" si="2"/>
        <v>1.0721996285173978</v>
      </c>
      <c r="AE9" s="615">
        <f t="shared" si="2"/>
        <v>1.0867683432727984</v>
      </c>
      <c r="AF9" s="615">
        <f t="shared" si="2"/>
        <v>1.1010379316849919</v>
      </c>
      <c r="AG9" s="615">
        <f t="shared" si="2"/>
        <v>1.11502675093538</v>
      </c>
      <c r="AH9" s="615">
        <f t="shared" si="2"/>
        <v>1.1288731536109526</v>
      </c>
      <c r="AI9" s="615">
        <f t="shared" si="2"/>
        <v>1.1424423186411194</v>
      </c>
      <c r="AJ9" s="779">
        <f t="shared" si="2"/>
        <v>1.1568378612948678</v>
      </c>
    </row>
    <row r="10" spans="1:36" ht="25.35" customHeight="1" x14ac:dyDescent="0.2">
      <c r="A10" s="170"/>
      <c r="B10" s="955"/>
      <c r="C10" s="775" t="s">
        <v>75</v>
      </c>
      <c r="D10" s="776" t="s">
        <v>206</v>
      </c>
      <c r="E10" s="777" t="s">
        <v>207</v>
      </c>
      <c r="F10" s="778" t="s">
        <v>72</v>
      </c>
      <c r="G10" s="778">
        <v>2</v>
      </c>
      <c r="H10" s="772">
        <f t="shared" ref="H10:AJ10" si="3">H6-H35</f>
        <v>0.97447824315356646</v>
      </c>
      <c r="I10" s="696">
        <f t="shared" si="3"/>
        <v>0.95111308910671066</v>
      </c>
      <c r="J10" s="696">
        <f t="shared" si="3"/>
        <v>0.92858239968592482</v>
      </c>
      <c r="K10" s="696">
        <f t="shared" si="3"/>
        <v>0.90691972186248371</v>
      </c>
      <c r="L10" s="615">
        <f t="shared" si="3"/>
        <v>0.88571177280623059</v>
      </c>
      <c r="M10" s="615">
        <f t="shared" si="3"/>
        <v>0.86590944329761832</v>
      </c>
      <c r="N10" s="615">
        <f t="shared" si="3"/>
        <v>0.84706041634181395</v>
      </c>
      <c r="O10" s="615">
        <f t="shared" si="3"/>
        <v>0.82876542132483111</v>
      </c>
      <c r="P10" s="615">
        <f t="shared" si="3"/>
        <v>0.81108406672870181</v>
      </c>
      <c r="Q10" s="615">
        <f t="shared" si="3"/>
        <v>0.79424103591625284</v>
      </c>
      <c r="R10" s="615">
        <f t="shared" si="3"/>
        <v>0.77781259160828342</v>
      </c>
      <c r="S10" s="615">
        <f t="shared" si="3"/>
        <v>0.76208949107813972</v>
      </c>
      <c r="T10" s="615">
        <f t="shared" si="3"/>
        <v>0.74696411637451521</v>
      </c>
      <c r="U10" s="615">
        <f t="shared" si="3"/>
        <v>0.73231890769859043</v>
      </c>
      <c r="V10" s="615">
        <f t="shared" si="3"/>
        <v>0.71769507414393174</v>
      </c>
      <c r="W10" s="615">
        <f t="shared" si="3"/>
        <v>0.70238591961908781</v>
      </c>
      <c r="X10" s="615">
        <f t="shared" si="3"/>
        <v>0.68737140474690284</v>
      </c>
      <c r="Y10" s="615">
        <f t="shared" si="3"/>
        <v>0.67285963966482343</v>
      </c>
      <c r="Z10" s="615">
        <f t="shared" si="3"/>
        <v>0.65856763729865908</v>
      </c>
      <c r="AA10" s="615">
        <f t="shared" si="3"/>
        <v>0.64513137999723558</v>
      </c>
      <c r="AB10" s="615">
        <f t="shared" si="3"/>
        <v>0.63196013605371426</v>
      </c>
      <c r="AC10" s="615">
        <f t="shared" si="3"/>
        <v>0.61914095517726542</v>
      </c>
      <c r="AD10" s="615">
        <f t="shared" si="3"/>
        <v>0.60646277247944236</v>
      </c>
      <c r="AE10" s="615">
        <f t="shared" si="3"/>
        <v>0.59415301937051435</v>
      </c>
      <c r="AF10" s="615">
        <f t="shared" si="3"/>
        <v>0.58210228948605036</v>
      </c>
      <c r="AG10" s="615">
        <f t="shared" si="3"/>
        <v>0.57030866614781073</v>
      </c>
      <c r="AH10" s="615">
        <f t="shared" si="3"/>
        <v>0.55881080899490787</v>
      </c>
      <c r="AI10" s="615">
        <f t="shared" si="3"/>
        <v>0.54755249440969167</v>
      </c>
      <c r="AJ10" s="779">
        <f t="shared" si="3"/>
        <v>0.53572191944414072</v>
      </c>
    </row>
    <row r="11" spans="1:36" ht="25.35" customHeight="1" x14ac:dyDescent="0.2">
      <c r="A11" s="170"/>
      <c r="B11" s="955"/>
      <c r="C11" s="632" t="s">
        <v>208</v>
      </c>
      <c r="D11" s="769" t="s">
        <v>209</v>
      </c>
      <c r="E11" s="770" t="s">
        <v>121</v>
      </c>
      <c r="F11" s="780" t="s">
        <v>210</v>
      </c>
      <c r="G11" s="780">
        <v>1</v>
      </c>
      <c r="H11" s="781">
        <v>3.2310985199431097E-2</v>
      </c>
      <c r="I11" s="698">
        <v>6.4601097147897441E-2</v>
      </c>
      <c r="J11" s="698">
        <v>9.6870356065467442E-2</v>
      </c>
      <c r="K11" s="698">
        <v>0.12911878214595002</v>
      </c>
      <c r="L11" s="782">
        <v>0.16134639555717542</v>
      </c>
      <c r="M11" s="782">
        <v>0.1935532164409666</v>
      </c>
      <c r="N11" s="782">
        <v>0.22573926491314375</v>
      </c>
      <c r="O11" s="782">
        <v>0.25790456106352888</v>
      </c>
      <c r="P11" s="782">
        <v>0.2900491249561562</v>
      </c>
      <c r="Q11" s="782">
        <v>0.32217297662912908</v>
      </c>
      <c r="R11" s="782">
        <v>0.35427613609469183</v>
      </c>
      <c r="S11" s="782">
        <v>0.38635862333947496</v>
      </c>
      <c r="T11" s="782">
        <v>0.41842045832421804</v>
      </c>
      <c r="U11" s="782">
        <v>0.45046166098402801</v>
      </c>
      <c r="V11" s="782">
        <v>0.48248225122841681</v>
      </c>
      <c r="W11" s="782">
        <v>0.51448224894116934</v>
      </c>
      <c r="X11" s="782">
        <v>0.54646167398066536</v>
      </c>
      <c r="Y11" s="782">
        <v>0.57842054617953775</v>
      </c>
      <c r="Z11" s="782">
        <v>0.61035888534515192</v>
      </c>
      <c r="AA11" s="782">
        <v>0.64227671125936603</v>
      </c>
      <c r="AB11" s="782">
        <v>0.67417404367852729</v>
      </c>
      <c r="AC11" s="782">
        <v>0.70605090233376089</v>
      </c>
      <c r="AD11" s="782">
        <v>0.73790730693079976</v>
      </c>
      <c r="AE11" s="782">
        <v>0.76974327715010693</v>
      </c>
      <c r="AF11" s="782">
        <v>0.80155883264693395</v>
      </c>
      <c r="AG11" s="782">
        <v>0.83335399305126323</v>
      </c>
      <c r="AH11" s="782">
        <v>0.8651287779679665</v>
      </c>
      <c r="AI11" s="782">
        <v>0.89688320697682877</v>
      </c>
      <c r="AJ11" s="783">
        <v>0.9286172996325841</v>
      </c>
    </row>
    <row r="12" spans="1:36" ht="25.35" customHeight="1" thickBot="1" x14ac:dyDescent="0.25">
      <c r="A12" s="170"/>
      <c r="B12" s="955"/>
      <c r="C12" s="784" t="s">
        <v>211</v>
      </c>
      <c r="D12" s="785" t="s">
        <v>212</v>
      </c>
      <c r="E12" s="786"/>
      <c r="F12" s="787" t="s">
        <v>72</v>
      </c>
      <c r="G12" s="787">
        <v>1</v>
      </c>
      <c r="H12" s="788">
        <f>(H11/100)*SUM(H7:H10)</f>
        <v>8.9761701101725684E-4</v>
      </c>
      <c r="I12" s="789">
        <f>(I11/100)*SUM(I7:I10)</f>
        <v>1.7961260639260267E-3</v>
      </c>
      <c r="J12" s="789">
        <f>(J11/100)*SUM(J7:J10)</f>
        <v>2.6940271195258704E-3</v>
      </c>
      <c r="K12" s="789">
        <f>(K11/100)*SUM(K7:K10)</f>
        <v>3.5966211562564331E-3</v>
      </c>
      <c r="L12" s="790">
        <f t="shared" ref="L12:AJ12" si="4">(L11/100)*SUM(L7:L10)</f>
        <v>4.4942968794826257E-3</v>
      </c>
      <c r="M12" s="790">
        <f t="shared" si="4"/>
        <v>5.40725964005862E-3</v>
      </c>
      <c r="N12" s="790">
        <f t="shared" si="4"/>
        <v>6.3211625653924863E-3</v>
      </c>
      <c r="O12" s="790">
        <f t="shared" si="4"/>
        <v>7.2390862330485896E-3</v>
      </c>
      <c r="P12" s="790">
        <f t="shared" si="4"/>
        <v>8.1482433995051177E-3</v>
      </c>
      <c r="Q12" s="790">
        <f t="shared" si="4"/>
        <v>9.0763933594587756E-3</v>
      </c>
      <c r="R12" s="790">
        <f t="shared" si="4"/>
        <v>9.9972733052331557E-3</v>
      </c>
      <c r="S12" s="790">
        <f t="shared" si="4"/>
        <v>1.0920397228112989E-2</v>
      </c>
      <c r="T12" s="790">
        <f t="shared" si="4"/>
        <v>1.1833797204850522E-2</v>
      </c>
      <c r="U12" s="790">
        <f t="shared" si="4"/>
        <v>1.2776275380688559E-2</v>
      </c>
      <c r="V12" s="790">
        <f t="shared" si="4"/>
        <v>1.3689136552929195E-2</v>
      </c>
      <c r="W12" s="790">
        <f t="shared" si="4"/>
        <v>1.4607602573534365E-2</v>
      </c>
      <c r="X12" s="790">
        <f t="shared" si="4"/>
        <v>1.5507974772225593E-2</v>
      </c>
      <c r="Y12" s="790">
        <f t="shared" si="4"/>
        <v>1.6444687994628275E-2</v>
      </c>
      <c r="Z12" s="790">
        <f t="shared" si="4"/>
        <v>1.7361790149632905E-2</v>
      </c>
      <c r="AA12" s="790">
        <f t="shared" si="4"/>
        <v>1.828999507076038E-2</v>
      </c>
      <c r="AB12" s="790">
        <f t="shared" si="4"/>
        <v>1.9198059551516117E-2</v>
      </c>
      <c r="AC12" s="790">
        <f t="shared" si="4"/>
        <v>2.015299579770383E-2</v>
      </c>
      <c r="AD12" s="790">
        <f t="shared" si="4"/>
        <v>2.1085394125977715E-2</v>
      </c>
      <c r="AE12" s="790">
        <f t="shared" si="4"/>
        <v>2.2021899473848208E-2</v>
      </c>
      <c r="AF12" s="790">
        <f t="shared" si="4"/>
        <v>2.2934603579315215E-2</v>
      </c>
      <c r="AG12" s="790">
        <f t="shared" si="4"/>
        <v>2.3900041695283814E-2</v>
      </c>
      <c r="AH12" s="790">
        <f t="shared" si="4"/>
        <v>2.4843374543338115E-2</v>
      </c>
      <c r="AI12" s="790">
        <f t="shared" si="4"/>
        <v>2.5788423451502871E-2</v>
      </c>
      <c r="AJ12" s="791">
        <f t="shared" si="4"/>
        <v>2.6708312855342729E-2</v>
      </c>
    </row>
    <row r="13" spans="1:36" ht="25.35" customHeight="1" x14ac:dyDescent="0.2">
      <c r="A13" s="170"/>
      <c r="B13" s="954" t="s">
        <v>213</v>
      </c>
      <c r="C13" s="792" t="s">
        <v>214</v>
      </c>
      <c r="D13" s="793" t="s">
        <v>215</v>
      </c>
      <c r="E13" s="794" t="s">
        <v>216</v>
      </c>
      <c r="F13" s="795" t="s">
        <v>217</v>
      </c>
      <c r="G13" s="795">
        <v>1</v>
      </c>
      <c r="H13" s="796">
        <f>ROUND((H9*1000000)/(H56*1000),1)</f>
        <v>116.3</v>
      </c>
      <c r="I13" s="797">
        <f>ROUND((I9*1000000)/(I56*1000),1)</f>
        <v>115.9</v>
      </c>
      <c r="J13" s="797">
        <f>ROUND((J9*1000000)/(J56*1000),1)</f>
        <v>115.5</v>
      </c>
      <c r="K13" s="797">
        <f>ROUND((K9*1000000)/(K56*1000),1)</f>
        <v>115.3</v>
      </c>
      <c r="L13" s="798">
        <f>ROUND((L9*1000000)/(L56*1000),1)</f>
        <v>115</v>
      </c>
      <c r="M13" s="798">
        <f t="shared" ref="M13:AJ13" si="5">ROUND((M9*1000000)/(M56*1000),1)</f>
        <v>114.8</v>
      </c>
      <c r="N13" s="798">
        <f t="shared" si="5"/>
        <v>114.7</v>
      </c>
      <c r="O13" s="798">
        <f t="shared" si="5"/>
        <v>114.6</v>
      </c>
      <c r="P13" s="798">
        <f t="shared" si="5"/>
        <v>114.6</v>
      </c>
      <c r="Q13" s="798">
        <f t="shared" si="5"/>
        <v>114.6</v>
      </c>
      <c r="R13" s="798">
        <f t="shared" si="5"/>
        <v>114.7</v>
      </c>
      <c r="S13" s="798">
        <f t="shared" si="5"/>
        <v>114.7</v>
      </c>
      <c r="T13" s="798">
        <f t="shared" si="5"/>
        <v>114.9</v>
      </c>
      <c r="U13" s="798">
        <f t="shared" si="5"/>
        <v>115</v>
      </c>
      <c r="V13" s="798">
        <f t="shared" si="5"/>
        <v>114.7</v>
      </c>
      <c r="W13" s="798">
        <f t="shared" si="5"/>
        <v>114.5</v>
      </c>
      <c r="X13" s="798">
        <f t="shared" si="5"/>
        <v>114.3</v>
      </c>
      <c r="Y13" s="798">
        <f t="shared" si="5"/>
        <v>114.1</v>
      </c>
      <c r="Z13" s="798">
        <f t="shared" si="5"/>
        <v>113.9</v>
      </c>
      <c r="AA13" s="798">
        <f t="shared" si="5"/>
        <v>113.8</v>
      </c>
      <c r="AB13" s="798">
        <f t="shared" si="5"/>
        <v>113.7</v>
      </c>
      <c r="AC13" s="798">
        <f t="shared" si="5"/>
        <v>113.7</v>
      </c>
      <c r="AD13" s="798">
        <f t="shared" si="5"/>
        <v>113.6</v>
      </c>
      <c r="AE13" s="798">
        <f t="shared" si="5"/>
        <v>113.6</v>
      </c>
      <c r="AF13" s="798">
        <f t="shared" si="5"/>
        <v>113.5</v>
      </c>
      <c r="AG13" s="798">
        <f t="shared" si="5"/>
        <v>113.4</v>
      </c>
      <c r="AH13" s="798">
        <f t="shared" si="5"/>
        <v>113.4</v>
      </c>
      <c r="AI13" s="798">
        <f t="shared" si="5"/>
        <v>113.3</v>
      </c>
      <c r="AJ13" s="799">
        <f t="shared" si="5"/>
        <v>113.2</v>
      </c>
    </row>
    <row r="14" spans="1:36" ht="25.35" customHeight="1" x14ac:dyDescent="0.2">
      <c r="A14" s="214"/>
      <c r="B14" s="955"/>
      <c r="C14" s="632" t="s">
        <v>218</v>
      </c>
      <c r="D14" s="769" t="s">
        <v>219</v>
      </c>
      <c r="E14" s="770" t="s">
        <v>121</v>
      </c>
      <c r="F14" s="780" t="s">
        <v>217</v>
      </c>
      <c r="G14" s="780">
        <v>1</v>
      </c>
      <c r="H14" s="781">
        <v>26.313774708505111</v>
      </c>
      <c r="I14" s="698">
        <v>25.513487363794361</v>
      </c>
      <c r="J14" s="698">
        <v>24.768125801258542</v>
      </c>
      <c r="K14" s="698">
        <v>24.067781931164301</v>
      </c>
      <c r="L14" s="800">
        <v>23.411938316027857</v>
      </c>
      <c r="M14" s="800">
        <v>22.790718519314044</v>
      </c>
      <c r="N14" s="800">
        <v>22.199184515419894</v>
      </c>
      <c r="O14" s="800">
        <v>21.631151503574014</v>
      </c>
      <c r="P14" s="800">
        <v>21.086695355305981</v>
      </c>
      <c r="Q14" s="800">
        <v>20.559530252835771</v>
      </c>
      <c r="R14" s="800">
        <v>20.049823757299936</v>
      </c>
      <c r="S14" s="800">
        <v>19.554091006939061</v>
      </c>
      <c r="T14" s="800">
        <v>19.070151565875324</v>
      </c>
      <c r="U14" s="800">
        <v>18.596809635244639</v>
      </c>
      <c r="V14" s="800">
        <v>18.571697087716078</v>
      </c>
      <c r="W14" s="800">
        <v>18.553359698823009</v>
      </c>
      <c r="X14" s="800">
        <v>18.535510889060355</v>
      </c>
      <c r="Y14" s="800">
        <v>18.516059576176669</v>
      </c>
      <c r="Z14" s="800">
        <v>18.497554122123912</v>
      </c>
      <c r="AA14" s="800">
        <v>18.478317944385584</v>
      </c>
      <c r="AB14" s="800">
        <v>18.459531956451539</v>
      </c>
      <c r="AC14" s="800">
        <v>18.439614549522091</v>
      </c>
      <c r="AD14" s="800">
        <v>18.420445763751236</v>
      </c>
      <c r="AE14" s="800">
        <v>18.399883819314827</v>
      </c>
      <c r="AF14" s="800">
        <v>18.378910545249358</v>
      </c>
      <c r="AG14" s="800">
        <v>18.357485339119563</v>
      </c>
      <c r="AH14" s="800">
        <v>18.335594032241421</v>
      </c>
      <c r="AI14" s="800">
        <v>18.313272503043933</v>
      </c>
      <c r="AJ14" s="801">
        <v>18.287211215566806</v>
      </c>
    </row>
    <row r="15" spans="1:36" ht="25.35" customHeight="1" x14ac:dyDescent="0.2">
      <c r="A15" s="214"/>
      <c r="B15" s="955"/>
      <c r="C15" s="632" t="s">
        <v>220</v>
      </c>
      <c r="D15" s="769" t="s">
        <v>221</v>
      </c>
      <c r="E15" s="770" t="s">
        <v>121</v>
      </c>
      <c r="F15" s="780" t="s">
        <v>217</v>
      </c>
      <c r="G15" s="780">
        <v>1</v>
      </c>
      <c r="H15" s="781">
        <v>49.240903207953544</v>
      </c>
      <c r="I15" s="698">
        <v>50.152576964005505</v>
      </c>
      <c r="J15" s="698">
        <v>51.057951301849663</v>
      </c>
      <c r="K15" s="698">
        <v>51.964872128287091</v>
      </c>
      <c r="L15" s="800">
        <v>52.86160056437037</v>
      </c>
      <c r="M15" s="800">
        <v>53.752825484640077</v>
      </c>
      <c r="N15" s="800">
        <v>54.640211417233807</v>
      </c>
      <c r="O15" s="800">
        <v>55.526431498149698</v>
      </c>
      <c r="P15" s="800">
        <v>56.412511781026673</v>
      </c>
      <c r="Q15" s="800">
        <v>57.292877646315524</v>
      </c>
      <c r="R15" s="800">
        <v>58.175984169438166</v>
      </c>
      <c r="S15" s="800">
        <v>59.053947853746656</v>
      </c>
      <c r="T15" s="800">
        <v>59.928902841953942</v>
      </c>
      <c r="U15" s="800">
        <v>60.802384913309091</v>
      </c>
      <c r="V15" s="800">
        <v>60.82400245692105</v>
      </c>
      <c r="W15" s="800">
        <v>60.873934684750154</v>
      </c>
      <c r="X15" s="800">
        <v>60.925385162609118</v>
      </c>
      <c r="Y15" s="800">
        <v>60.971493879966275</v>
      </c>
      <c r="Z15" s="800">
        <v>61.020653810171105</v>
      </c>
      <c r="AA15" s="800">
        <v>61.067354885724811</v>
      </c>
      <c r="AB15" s="800">
        <v>61.115703178586671</v>
      </c>
      <c r="AC15" s="800">
        <v>61.160265760549549</v>
      </c>
      <c r="AD15" s="800">
        <v>61.207280229328411</v>
      </c>
      <c r="AE15" s="800">
        <v>61.249640499649594</v>
      </c>
      <c r="AF15" s="800">
        <v>61.290605108292041</v>
      </c>
      <c r="AG15" s="800">
        <v>61.330039225892783</v>
      </c>
      <c r="AH15" s="800">
        <v>61.367895136985503</v>
      </c>
      <c r="AI15" s="800">
        <v>61.404292263622501</v>
      </c>
      <c r="AJ15" s="801">
        <v>61.428112050972089</v>
      </c>
    </row>
    <row r="16" spans="1:36" ht="25.35" customHeight="1" x14ac:dyDescent="0.2">
      <c r="A16" s="214"/>
      <c r="B16" s="955"/>
      <c r="C16" s="632" t="s">
        <v>222</v>
      </c>
      <c r="D16" s="769" t="s">
        <v>223</v>
      </c>
      <c r="E16" s="770" t="s">
        <v>121</v>
      </c>
      <c r="F16" s="780" t="s">
        <v>217</v>
      </c>
      <c r="G16" s="780">
        <v>1</v>
      </c>
      <c r="H16" s="781">
        <v>14.46377674939799</v>
      </c>
      <c r="I16" s="698">
        <v>14.375050015722234</v>
      </c>
      <c r="J16" s="698">
        <v>14.291133483648407</v>
      </c>
      <c r="K16" s="698">
        <v>14.212202927107885</v>
      </c>
      <c r="L16" s="800">
        <v>14.135992567414187</v>
      </c>
      <c r="M16" s="800">
        <v>14.06230065694675</v>
      </c>
      <c r="N16" s="800">
        <v>13.990879572693066</v>
      </c>
      <c r="O16" s="800">
        <v>13.921357142462513</v>
      </c>
      <c r="P16" s="800">
        <v>13.854164210900107</v>
      </c>
      <c r="Q16" s="800">
        <v>13.787357474604121</v>
      </c>
      <c r="R16" s="800">
        <v>13.722627877542589</v>
      </c>
      <c r="S16" s="800">
        <v>13.658092117800228</v>
      </c>
      <c r="T16" s="800">
        <v>13.593859797355483</v>
      </c>
      <c r="U16" s="800">
        <v>13.53008841286483</v>
      </c>
      <c r="V16" s="800">
        <v>13.42656658168543</v>
      </c>
      <c r="W16" s="800">
        <v>13.329011452490819</v>
      </c>
      <c r="X16" s="800">
        <v>13.231602654757708</v>
      </c>
      <c r="Y16" s="800">
        <v>13.132855121647578</v>
      </c>
      <c r="Z16" s="800">
        <v>13.034590869143024</v>
      </c>
      <c r="AA16" s="800">
        <v>12.935626932356444</v>
      </c>
      <c r="AB16" s="800">
        <v>12.836834863455762</v>
      </c>
      <c r="AC16" s="800">
        <v>12.73707966214856</v>
      </c>
      <c r="AD16" s="800">
        <v>12.637669876276364</v>
      </c>
      <c r="AE16" s="800">
        <v>12.537138198250409</v>
      </c>
      <c r="AF16" s="800">
        <v>12.436171024063158</v>
      </c>
      <c r="AG16" s="800">
        <v>12.334749005755382</v>
      </c>
      <c r="AH16" s="800">
        <v>12.232871085606341</v>
      </c>
      <c r="AI16" s="800">
        <v>12.130569531793695</v>
      </c>
      <c r="AJ16" s="801">
        <v>12.025675727473439</v>
      </c>
    </row>
    <row r="17" spans="1:36" ht="25.35" customHeight="1" x14ac:dyDescent="0.2">
      <c r="A17" s="214"/>
      <c r="B17" s="955"/>
      <c r="C17" s="632" t="s">
        <v>224</v>
      </c>
      <c r="D17" s="769" t="s">
        <v>225</v>
      </c>
      <c r="E17" s="770" t="s">
        <v>121</v>
      </c>
      <c r="F17" s="780" t="s">
        <v>217</v>
      </c>
      <c r="G17" s="780">
        <v>1</v>
      </c>
      <c r="H17" s="781">
        <v>11.404211711518959</v>
      </c>
      <c r="I17" s="698">
        <v>11.409902303359052</v>
      </c>
      <c r="J17" s="698">
        <v>11.414870058197174</v>
      </c>
      <c r="K17" s="698">
        <v>11.42053762055389</v>
      </c>
      <c r="L17" s="800">
        <v>11.424484762443585</v>
      </c>
      <c r="M17" s="800">
        <v>11.42755889573904</v>
      </c>
      <c r="N17" s="800">
        <v>11.430033868809975</v>
      </c>
      <c r="O17" s="800">
        <v>11.432331000621822</v>
      </c>
      <c r="P17" s="800">
        <v>11.434687325482427</v>
      </c>
      <c r="Q17" s="800">
        <v>11.435901658957444</v>
      </c>
      <c r="R17" s="800">
        <v>11.437641063431288</v>
      </c>
      <c r="S17" s="800">
        <v>11.4383186345284</v>
      </c>
      <c r="T17" s="800">
        <v>11.438334815265385</v>
      </c>
      <c r="U17" s="800">
        <v>11.437978264974511</v>
      </c>
      <c r="V17" s="800">
        <v>11.432715825265012</v>
      </c>
      <c r="W17" s="800">
        <v>11.432969011713652</v>
      </c>
      <c r="X17" s="800">
        <v>11.433478897620654</v>
      </c>
      <c r="Y17" s="800">
        <v>11.432959687369715</v>
      </c>
      <c r="Z17" s="800">
        <v>11.432987417287643</v>
      </c>
      <c r="AA17" s="800">
        <v>11.432530153677256</v>
      </c>
      <c r="AB17" s="800">
        <v>11.432365188149483</v>
      </c>
      <c r="AC17" s="800">
        <v>11.431469667753985</v>
      </c>
      <c r="AD17" s="800">
        <v>11.431010988110131</v>
      </c>
      <c r="AE17" s="800">
        <v>11.429662668548225</v>
      </c>
      <c r="AF17" s="800">
        <v>11.428035026750258</v>
      </c>
      <c r="AG17" s="800">
        <v>11.426104139489881</v>
      </c>
      <c r="AH17" s="800">
        <v>11.423862343105613</v>
      </c>
      <c r="AI17" s="800">
        <v>11.421333057518781</v>
      </c>
      <c r="AJ17" s="801">
        <v>11.416450980246095</v>
      </c>
    </row>
    <row r="18" spans="1:36" ht="25.35" customHeight="1" x14ac:dyDescent="0.2">
      <c r="A18" s="214"/>
      <c r="B18" s="955"/>
      <c r="C18" s="632" t="s">
        <v>226</v>
      </c>
      <c r="D18" s="769" t="s">
        <v>227</v>
      </c>
      <c r="E18" s="770" t="s">
        <v>121</v>
      </c>
      <c r="F18" s="780" t="s">
        <v>217</v>
      </c>
      <c r="G18" s="780">
        <v>1</v>
      </c>
      <c r="H18" s="781">
        <v>13.582833315475535</v>
      </c>
      <c r="I18" s="698">
        <v>13.490141099772391</v>
      </c>
      <c r="J18" s="698">
        <v>13.40758963628295</v>
      </c>
      <c r="K18" s="698">
        <v>13.333028238531227</v>
      </c>
      <c r="L18" s="800">
        <v>13.268536912749241</v>
      </c>
      <c r="M18" s="800">
        <v>13.211179140522146</v>
      </c>
      <c r="N18" s="800">
        <v>13.160169332852508</v>
      </c>
      <c r="O18" s="800">
        <v>13.113213901951418</v>
      </c>
      <c r="P18" s="800">
        <v>13.072024906049704</v>
      </c>
      <c r="Q18" s="800">
        <v>13.033855260003838</v>
      </c>
      <c r="R18" s="800">
        <v>12.999591302408998</v>
      </c>
      <c r="S18" s="800">
        <v>12.968839423999688</v>
      </c>
      <c r="T18" s="800">
        <v>12.94060556843</v>
      </c>
      <c r="U18" s="800">
        <v>12.914655172331893</v>
      </c>
      <c r="V18" s="800">
        <v>12.888729570502083</v>
      </c>
      <c r="W18" s="800">
        <v>12.863205695592256</v>
      </c>
      <c r="X18" s="800">
        <v>12.839784289230472</v>
      </c>
      <c r="Y18" s="800">
        <v>12.816883846079223</v>
      </c>
      <c r="Z18" s="800">
        <v>12.796148843898264</v>
      </c>
      <c r="AA18" s="800">
        <v>12.776310407783182</v>
      </c>
      <c r="AB18" s="800">
        <v>12.757912965722559</v>
      </c>
      <c r="AC18" s="800">
        <v>12.739961690371343</v>
      </c>
      <c r="AD18" s="800">
        <v>12.7236733706488</v>
      </c>
      <c r="AE18" s="800">
        <v>12.707493311533641</v>
      </c>
      <c r="AF18" s="800">
        <v>12.692031544357288</v>
      </c>
      <c r="AG18" s="800">
        <v>12.677196973336702</v>
      </c>
      <c r="AH18" s="800">
        <v>12.662922257958483</v>
      </c>
      <c r="AI18" s="800">
        <v>12.649179533004839</v>
      </c>
      <c r="AJ18" s="801">
        <v>12.633633105746073</v>
      </c>
    </row>
    <row r="19" spans="1:36" ht="25.35" customHeight="1" x14ac:dyDescent="0.2">
      <c r="A19" s="214"/>
      <c r="B19" s="955"/>
      <c r="C19" s="632" t="s">
        <v>228</v>
      </c>
      <c r="D19" s="769" t="s">
        <v>229</v>
      </c>
      <c r="E19" s="770" t="s">
        <v>121</v>
      </c>
      <c r="F19" s="780" t="s">
        <v>217</v>
      </c>
      <c r="G19" s="780">
        <v>1</v>
      </c>
      <c r="H19" s="781">
        <v>1.3389027677963006</v>
      </c>
      <c r="I19" s="698">
        <v>1.3782946311147946</v>
      </c>
      <c r="J19" s="698">
        <v>1.4171635706110994</v>
      </c>
      <c r="K19" s="698">
        <v>1.4556939430874096</v>
      </c>
      <c r="L19" s="800">
        <v>1.4938238686554699</v>
      </c>
      <c r="M19" s="800">
        <v>1.5317231195402357</v>
      </c>
      <c r="N19" s="800">
        <v>1.5694940286891867</v>
      </c>
      <c r="O19" s="800">
        <v>1.6071502334936276</v>
      </c>
      <c r="P19" s="800">
        <v>1.6448331568403745</v>
      </c>
      <c r="Q19" s="800">
        <v>1.6824951026484507</v>
      </c>
      <c r="R19" s="800">
        <v>1.7202256164992131</v>
      </c>
      <c r="S19" s="800">
        <v>1.7580869518667468</v>
      </c>
      <c r="T19" s="800">
        <v>1.7960829852224045</v>
      </c>
      <c r="U19" s="800">
        <v>1.8342369654549773</v>
      </c>
      <c r="V19" s="800">
        <v>1.870306310807053</v>
      </c>
      <c r="W19" s="800">
        <v>1.9056676798256575</v>
      </c>
      <c r="X19" s="800">
        <v>1.9406733902393336</v>
      </c>
      <c r="Y19" s="800">
        <v>1.975349861191332</v>
      </c>
      <c r="Z19" s="800">
        <v>2.0096538310064633</v>
      </c>
      <c r="AA19" s="800">
        <v>2.0436167584497702</v>
      </c>
      <c r="AB19" s="800">
        <v>2.0771748993823462</v>
      </c>
      <c r="AC19" s="800">
        <v>2.110411348537871</v>
      </c>
      <c r="AD19" s="800">
        <v>2.1432269405755897</v>
      </c>
      <c r="AE19" s="800">
        <v>2.1757466905760521</v>
      </c>
      <c r="AF19" s="800">
        <v>2.2079181789139408</v>
      </c>
      <c r="AG19" s="800">
        <v>2.2397463727164459</v>
      </c>
      <c r="AH19" s="800">
        <v>2.2712352358273842</v>
      </c>
      <c r="AI19" s="800">
        <v>2.3023835964931743</v>
      </c>
      <c r="AJ19" s="801">
        <v>2.3336254576968827</v>
      </c>
    </row>
    <row r="20" spans="1:36" ht="25.35" customHeight="1" x14ac:dyDescent="0.2">
      <c r="A20" s="214"/>
      <c r="B20" s="955"/>
      <c r="C20" s="632" t="s">
        <v>804</v>
      </c>
      <c r="D20" s="769" t="s">
        <v>806</v>
      </c>
      <c r="E20" s="770" t="s">
        <v>121</v>
      </c>
      <c r="F20" s="780" t="s">
        <v>217</v>
      </c>
      <c r="G20" s="780">
        <v>1</v>
      </c>
      <c r="H20" s="781">
        <v>-4.4402460647447128E-2</v>
      </c>
      <c r="I20" s="698">
        <v>-0.419452377768323</v>
      </c>
      <c r="J20" s="698">
        <v>-0.85683385184783845</v>
      </c>
      <c r="K20" s="698">
        <v>-1.1541167887317982</v>
      </c>
      <c r="L20" s="800">
        <v>-1.5963769916607191</v>
      </c>
      <c r="M20" s="800">
        <v>-1.9763058167022933</v>
      </c>
      <c r="N20" s="800">
        <v>-2.2899727356984272</v>
      </c>
      <c r="O20" s="800">
        <v>-2.6316352802530787</v>
      </c>
      <c r="P20" s="800">
        <v>-2.9049167356052834</v>
      </c>
      <c r="Q20" s="800">
        <v>-3.1920173953651556</v>
      </c>
      <c r="R20" s="800">
        <v>-3.4058937866201831</v>
      </c>
      <c r="S20" s="800">
        <v>-3.7313759888807709</v>
      </c>
      <c r="T20" s="800">
        <v>-3.8679375741025268</v>
      </c>
      <c r="U20" s="800">
        <v>-4.1161533641799508</v>
      </c>
      <c r="V20" s="800">
        <v>-4.3140178328966954</v>
      </c>
      <c r="W20" s="800">
        <v>-4.4581482231955363</v>
      </c>
      <c r="X20" s="800">
        <v>-4.606435283517655</v>
      </c>
      <c r="Y20" s="800">
        <v>-4.7456019724308049</v>
      </c>
      <c r="Z20" s="800">
        <v>-4.8915888936303986</v>
      </c>
      <c r="AA20" s="800">
        <v>-4.9337570823770562</v>
      </c>
      <c r="AB20" s="800">
        <v>-4.9795230517483589</v>
      </c>
      <c r="AC20" s="800">
        <v>-4.9188026788833952</v>
      </c>
      <c r="AD20" s="800">
        <v>-4.9633071686905339</v>
      </c>
      <c r="AE20" s="800">
        <v>-4.8995651878727529</v>
      </c>
      <c r="AF20" s="800">
        <v>-4.9336714276260381</v>
      </c>
      <c r="AG20" s="800">
        <v>-4.9653210563107564</v>
      </c>
      <c r="AH20" s="800">
        <v>-4.8943800917247415</v>
      </c>
      <c r="AI20" s="800">
        <v>-4.9210304854769333</v>
      </c>
      <c r="AJ20" s="801">
        <v>-4.9247085377013775</v>
      </c>
    </row>
    <row r="21" spans="1:36" ht="25.35" customHeight="1" x14ac:dyDescent="0.2">
      <c r="A21" s="213"/>
      <c r="B21" s="955"/>
      <c r="C21" s="775" t="s">
        <v>230</v>
      </c>
      <c r="D21" s="776" t="s">
        <v>231</v>
      </c>
      <c r="E21" s="777" t="s">
        <v>232</v>
      </c>
      <c r="F21" s="802" t="s">
        <v>217</v>
      </c>
      <c r="G21" s="802">
        <v>1</v>
      </c>
      <c r="H21" s="781">
        <f t="shared" ref="H21:AJ21" si="6">ROUND((H10*1000000)/(H57*1000),1)</f>
        <v>142.69999999999999</v>
      </c>
      <c r="I21" s="698">
        <f t="shared" si="6"/>
        <v>142.6</v>
      </c>
      <c r="J21" s="698">
        <f t="shared" si="6"/>
        <v>142.5</v>
      </c>
      <c r="K21" s="698">
        <f t="shared" si="6"/>
        <v>142.5</v>
      </c>
      <c r="L21" s="803">
        <f t="shared" si="6"/>
        <v>142.30000000000001</v>
      </c>
      <c r="M21" s="803">
        <f>ROUND((M10*1000000)/(M57*1000),1)</f>
        <v>142.1</v>
      </c>
      <c r="N21" s="803">
        <f t="shared" si="6"/>
        <v>142</v>
      </c>
      <c r="O21" s="803">
        <f t="shared" si="6"/>
        <v>141.80000000000001</v>
      </c>
      <c r="P21" s="803">
        <f t="shared" si="6"/>
        <v>141.6</v>
      </c>
      <c r="Q21" s="803">
        <f t="shared" si="6"/>
        <v>141.4</v>
      </c>
      <c r="R21" s="803">
        <f t="shared" si="6"/>
        <v>141.30000000000001</v>
      </c>
      <c r="S21" s="803">
        <f t="shared" si="6"/>
        <v>141.1</v>
      </c>
      <c r="T21" s="803">
        <f t="shared" si="6"/>
        <v>140.9</v>
      </c>
      <c r="U21" s="803">
        <f t="shared" si="6"/>
        <v>140.69999999999999</v>
      </c>
      <c r="V21" s="803">
        <f t="shared" si="6"/>
        <v>140.4</v>
      </c>
      <c r="W21" s="803">
        <f t="shared" si="6"/>
        <v>140.19999999999999</v>
      </c>
      <c r="X21" s="803">
        <f t="shared" si="6"/>
        <v>140.1</v>
      </c>
      <c r="Y21" s="803">
        <f t="shared" si="6"/>
        <v>140</v>
      </c>
      <c r="Z21" s="803">
        <f t="shared" si="6"/>
        <v>139.9</v>
      </c>
      <c r="AA21" s="803">
        <f t="shared" si="6"/>
        <v>139.9</v>
      </c>
      <c r="AB21" s="803">
        <f t="shared" si="6"/>
        <v>139.9</v>
      </c>
      <c r="AC21" s="803">
        <f t="shared" si="6"/>
        <v>139.9</v>
      </c>
      <c r="AD21" s="803">
        <f t="shared" si="6"/>
        <v>139.9</v>
      </c>
      <c r="AE21" s="803">
        <f t="shared" si="6"/>
        <v>139.9</v>
      </c>
      <c r="AF21" s="803">
        <f t="shared" si="6"/>
        <v>140</v>
      </c>
      <c r="AG21" s="803">
        <f t="shared" si="6"/>
        <v>140</v>
      </c>
      <c r="AH21" s="803">
        <f t="shared" si="6"/>
        <v>140</v>
      </c>
      <c r="AI21" s="803">
        <f t="shared" si="6"/>
        <v>140</v>
      </c>
      <c r="AJ21" s="804">
        <f t="shared" si="6"/>
        <v>140.1</v>
      </c>
    </row>
    <row r="22" spans="1:36" ht="25.35" customHeight="1" x14ac:dyDescent="0.2">
      <c r="A22" s="214"/>
      <c r="B22" s="955"/>
      <c r="C22" s="632" t="s">
        <v>233</v>
      </c>
      <c r="D22" s="769" t="s">
        <v>234</v>
      </c>
      <c r="E22" s="770" t="s">
        <v>121</v>
      </c>
      <c r="F22" s="780" t="s">
        <v>217</v>
      </c>
      <c r="G22" s="780">
        <v>1</v>
      </c>
      <c r="H22" s="781">
        <v>32.12692442018708</v>
      </c>
      <c r="I22" s="698">
        <v>31.370114971218559</v>
      </c>
      <c r="J22" s="698">
        <v>30.599975274724425</v>
      </c>
      <c r="K22" s="698">
        <v>29.82626410689285</v>
      </c>
      <c r="L22" s="782">
        <v>29.036578496795691</v>
      </c>
      <c r="M22" s="782">
        <v>28.236196958015935</v>
      </c>
      <c r="N22" s="782">
        <v>27.427456069112964</v>
      </c>
      <c r="O22" s="782">
        <v>26.614280220693754</v>
      </c>
      <c r="P22" s="782">
        <v>25.796984378028082</v>
      </c>
      <c r="Q22" s="782">
        <v>24.971351593760328</v>
      </c>
      <c r="R22" s="782">
        <v>24.14543455245775</v>
      </c>
      <c r="S22" s="782">
        <v>23.312185679265017</v>
      </c>
      <c r="T22" s="782">
        <v>22.474544667555559</v>
      </c>
      <c r="U22" s="782">
        <v>21.63429265743035</v>
      </c>
      <c r="V22" s="782">
        <v>21.594360205396129</v>
      </c>
      <c r="W22" s="782">
        <v>21.578123829149543</v>
      </c>
      <c r="X22" s="782">
        <v>21.563576199740773</v>
      </c>
      <c r="Y22" s="782">
        <v>21.545888599379079</v>
      </c>
      <c r="Z22" s="782">
        <v>21.531029620147638</v>
      </c>
      <c r="AA22" s="782">
        <v>21.51508751578622</v>
      </c>
      <c r="AB22" s="782">
        <v>21.501189299048661</v>
      </c>
      <c r="AC22" s="782">
        <v>21.485236164099064</v>
      </c>
      <c r="AD22" s="782">
        <v>21.471897875305473</v>
      </c>
      <c r="AE22" s="782">
        <v>21.455832443782558</v>
      </c>
      <c r="AF22" s="782">
        <v>21.439487176516991</v>
      </c>
      <c r="AG22" s="782">
        <v>21.422759958600668</v>
      </c>
      <c r="AH22" s="782">
        <v>21.405613762915646</v>
      </c>
      <c r="AI22" s="782">
        <v>21.388146480390947</v>
      </c>
      <c r="AJ22" s="783">
        <v>21.391555014750931</v>
      </c>
    </row>
    <row r="23" spans="1:36" ht="25.35" customHeight="1" x14ac:dyDescent="0.2">
      <c r="A23" s="214"/>
      <c r="B23" s="955"/>
      <c r="C23" s="632" t="s">
        <v>235</v>
      </c>
      <c r="D23" s="769" t="s">
        <v>236</v>
      </c>
      <c r="E23" s="770" t="s">
        <v>121</v>
      </c>
      <c r="F23" s="780" t="s">
        <v>217</v>
      </c>
      <c r="G23" s="780">
        <v>1</v>
      </c>
      <c r="H23" s="781">
        <v>59.699671897632271</v>
      </c>
      <c r="I23" s="698">
        <v>60.710477936611824</v>
      </c>
      <c r="J23" s="698">
        <v>61.70611603692727</v>
      </c>
      <c r="K23" s="698">
        <v>62.704654283940222</v>
      </c>
      <c r="L23" s="782">
        <v>63.678818566777366</v>
      </c>
      <c r="M23" s="782">
        <v>64.637034002824535</v>
      </c>
      <c r="N23" s="782">
        <v>65.582397435477162</v>
      </c>
      <c r="O23" s="782">
        <v>66.522673853514277</v>
      </c>
      <c r="P23" s="782">
        <v>67.457736036615472</v>
      </c>
      <c r="Q23" s="782">
        <v>68.375075151322491</v>
      </c>
      <c r="R23" s="782">
        <v>69.295038646912317</v>
      </c>
      <c r="S23" s="782">
        <v>70.196656502234362</v>
      </c>
      <c r="T23" s="782">
        <v>71.086306052654805</v>
      </c>
      <c r="U23" s="782">
        <v>71.967980792502289</v>
      </c>
      <c r="V23" s="782">
        <v>71.953868792689619</v>
      </c>
      <c r="W23" s="782">
        <v>72.018797708190888</v>
      </c>
      <c r="X23" s="782">
        <v>72.089587639580614</v>
      </c>
      <c r="Y23" s="782">
        <v>72.150098003677059</v>
      </c>
      <c r="Z23" s="782">
        <v>72.220297598436147</v>
      </c>
      <c r="AA23" s="782">
        <v>72.287092053484102</v>
      </c>
      <c r="AB23" s="782">
        <v>72.360988093627071</v>
      </c>
      <c r="AC23" s="782">
        <v>72.42820398714592</v>
      </c>
      <c r="AD23" s="782">
        <v>72.504474630541068</v>
      </c>
      <c r="AE23" s="782">
        <v>72.571776961663772</v>
      </c>
      <c r="AF23" s="782">
        <v>72.638357398894115</v>
      </c>
      <c r="AG23" s="782">
        <v>72.703865742353727</v>
      </c>
      <c r="AH23" s="782">
        <v>72.768170695429873</v>
      </c>
      <c r="AI23" s="782">
        <v>72.831599501687108</v>
      </c>
      <c r="AJ23" s="783">
        <v>72.966450210019588</v>
      </c>
    </row>
    <row r="24" spans="1:36" ht="25.35" customHeight="1" x14ac:dyDescent="0.2">
      <c r="A24" s="214"/>
      <c r="B24" s="955"/>
      <c r="C24" s="632" t="s">
        <v>237</v>
      </c>
      <c r="D24" s="769" t="s">
        <v>238</v>
      </c>
      <c r="E24" s="770" t="s">
        <v>121</v>
      </c>
      <c r="F24" s="780" t="s">
        <v>217</v>
      </c>
      <c r="G24" s="780">
        <v>1</v>
      </c>
      <c r="H24" s="781">
        <v>17.204012547534536</v>
      </c>
      <c r="I24" s="698">
        <v>17.139898376441085</v>
      </c>
      <c r="J24" s="698">
        <v>17.07000120613046</v>
      </c>
      <c r="K24" s="698">
        <v>16.999537544755494</v>
      </c>
      <c r="L24" s="782">
        <v>16.921269070609462</v>
      </c>
      <c r="M24" s="782">
        <v>16.837827145065429</v>
      </c>
      <c r="N24" s="782">
        <v>16.750287275703553</v>
      </c>
      <c r="O24" s="782">
        <v>16.660817670105008</v>
      </c>
      <c r="P24" s="782">
        <v>16.569486429150061</v>
      </c>
      <c r="Q24" s="782">
        <v>16.473375859228501</v>
      </c>
      <c r="R24" s="782">
        <v>16.377558030867657</v>
      </c>
      <c r="S24" s="782">
        <v>16.277147625778408</v>
      </c>
      <c r="T24" s="782">
        <v>16.173847951012316</v>
      </c>
      <c r="U24" s="782">
        <v>16.068709307914556</v>
      </c>
      <c r="V24" s="782">
        <v>15.936901512278272</v>
      </c>
      <c r="W24" s="782">
        <v>15.822509449188281</v>
      </c>
      <c r="X24" s="782">
        <v>15.709162377898004</v>
      </c>
      <c r="Y24" s="782">
        <v>15.593340497788809</v>
      </c>
      <c r="Z24" s="782">
        <v>15.479378973702408</v>
      </c>
      <c r="AA24" s="782">
        <v>15.364442655186432</v>
      </c>
      <c r="AB24" s="782">
        <v>15.250764199747712</v>
      </c>
      <c r="AC24" s="782">
        <v>15.135425525257364</v>
      </c>
      <c r="AD24" s="782">
        <v>15.021722474089588</v>
      </c>
      <c r="AE24" s="782">
        <v>14.90590462234576</v>
      </c>
      <c r="AF24" s="782">
        <v>14.789699108227518</v>
      </c>
      <c r="AG24" s="782">
        <v>14.67303912700207</v>
      </c>
      <c r="AH24" s="782">
        <v>14.555904166114431</v>
      </c>
      <c r="AI24" s="782">
        <v>14.438365554516093</v>
      </c>
      <c r="AJ24" s="783">
        <v>14.334631312447895</v>
      </c>
    </row>
    <row r="25" spans="1:36" ht="25.35" customHeight="1" x14ac:dyDescent="0.2">
      <c r="A25" s="214"/>
      <c r="B25" s="955"/>
      <c r="C25" s="632" t="s">
        <v>239</v>
      </c>
      <c r="D25" s="769" t="s">
        <v>240</v>
      </c>
      <c r="E25" s="770" t="s">
        <v>121</v>
      </c>
      <c r="F25" s="780" t="s">
        <v>217</v>
      </c>
      <c r="G25" s="780">
        <v>1</v>
      </c>
      <c r="H25" s="781">
        <v>13.610988320155906</v>
      </c>
      <c r="I25" s="698">
        <v>13.631911632183725</v>
      </c>
      <c r="J25" s="698">
        <v>13.648544356393076</v>
      </c>
      <c r="K25" s="698">
        <v>13.665011584039132</v>
      </c>
      <c r="L25" s="782">
        <v>13.675461427639863</v>
      </c>
      <c r="M25" s="782">
        <v>13.681934680666814</v>
      </c>
      <c r="N25" s="782">
        <v>13.685245326905658</v>
      </c>
      <c r="O25" s="782">
        <v>13.687122753951579</v>
      </c>
      <c r="P25" s="782">
        <v>13.687599720410999</v>
      </c>
      <c r="Q25" s="782">
        <v>13.684229381684924</v>
      </c>
      <c r="R25" s="782">
        <v>13.681184093320093</v>
      </c>
      <c r="S25" s="782">
        <v>13.67436543299667</v>
      </c>
      <c r="T25" s="782">
        <v>13.665148087397851</v>
      </c>
      <c r="U25" s="782">
        <v>13.654383270313584</v>
      </c>
      <c r="V25" s="782">
        <v>13.641168726232268</v>
      </c>
      <c r="W25" s="782">
        <v>13.642931486603407</v>
      </c>
      <c r="X25" s="782">
        <v>13.645784657644505</v>
      </c>
      <c r="Y25" s="782">
        <v>13.646672789080247</v>
      </c>
      <c r="Z25" s="782">
        <v>13.649374427424117</v>
      </c>
      <c r="AA25" s="782">
        <v>13.651412444975302</v>
      </c>
      <c r="AB25" s="782">
        <v>13.654770993343304</v>
      </c>
      <c r="AC25" s="782">
        <v>13.656848309965115</v>
      </c>
      <c r="AD25" s="782">
        <v>13.660611950983773</v>
      </c>
      <c r="AE25" s="782">
        <v>13.662664841693672</v>
      </c>
      <c r="AF25" s="782">
        <v>13.664562219545756</v>
      </c>
      <c r="AG25" s="782">
        <v>13.66623857416878</v>
      </c>
      <c r="AH25" s="782">
        <v>13.667669715797826</v>
      </c>
      <c r="AI25" s="782">
        <v>13.668917589661362</v>
      </c>
      <c r="AJ25" s="783">
        <v>13.683540774846348</v>
      </c>
    </row>
    <row r="26" spans="1:36" ht="25.35" customHeight="1" x14ac:dyDescent="0.2">
      <c r="A26" s="214"/>
      <c r="B26" s="955"/>
      <c r="C26" s="632" t="s">
        <v>241</v>
      </c>
      <c r="D26" s="769" t="s">
        <v>242</v>
      </c>
      <c r="E26" s="770" t="s">
        <v>121</v>
      </c>
      <c r="F26" s="780" t="s">
        <v>217</v>
      </c>
      <c r="G26" s="780">
        <v>1</v>
      </c>
      <c r="H26" s="781">
        <v>18.589682989538016</v>
      </c>
      <c r="I26" s="698">
        <v>18.632498390688749</v>
      </c>
      <c r="J26" s="698">
        <v>18.669510339449907</v>
      </c>
      <c r="K26" s="698">
        <v>18.706352433971656</v>
      </c>
      <c r="L26" s="782">
        <v>18.735007358190249</v>
      </c>
      <c r="M26" s="782">
        <v>18.758254246449997</v>
      </c>
      <c r="N26" s="782">
        <v>18.777197491104616</v>
      </c>
      <c r="O26" s="782">
        <v>18.794201847131269</v>
      </c>
      <c r="P26" s="782">
        <v>18.809307858603805</v>
      </c>
      <c r="Q26" s="782">
        <v>18.819146136444857</v>
      </c>
      <c r="R26" s="782">
        <v>18.829446934188255</v>
      </c>
      <c r="S26" s="782">
        <v>18.834566305519537</v>
      </c>
      <c r="T26" s="782">
        <v>18.836387164847327</v>
      </c>
      <c r="U26" s="782">
        <v>18.836076114630028</v>
      </c>
      <c r="V26" s="782">
        <v>18.832382601213734</v>
      </c>
      <c r="W26" s="782">
        <v>18.849376352892666</v>
      </c>
      <c r="X26" s="782">
        <v>18.867904099831279</v>
      </c>
      <c r="Y26" s="782">
        <v>18.883741390405408</v>
      </c>
      <c r="Z26" s="782">
        <v>18.902114629386659</v>
      </c>
      <c r="AA26" s="782">
        <v>18.919596646048291</v>
      </c>
      <c r="AB26" s="782">
        <v>18.938937350363947</v>
      </c>
      <c r="AC26" s="782">
        <v>18.956529669510488</v>
      </c>
      <c r="AD26" s="782">
        <v>18.976491875320388</v>
      </c>
      <c r="AE26" s="782">
        <v>18.994106817656675</v>
      </c>
      <c r="AF26" s="782">
        <v>19.011532819742694</v>
      </c>
      <c r="AG26" s="782">
        <v>19.028678224267878</v>
      </c>
      <c r="AH26" s="782">
        <v>19.045508667158618</v>
      </c>
      <c r="AI26" s="782">
        <v>19.062109797402449</v>
      </c>
      <c r="AJ26" s="783">
        <v>19.097404079363553</v>
      </c>
    </row>
    <row r="27" spans="1:36" ht="25.35" customHeight="1" x14ac:dyDescent="0.2">
      <c r="A27" s="214"/>
      <c r="B27" s="955"/>
      <c r="C27" s="632" t="s">
        <v>243</v>
      </c>
      <c r="D27" s="769" t="s">
        <v>244</v>
      </c>
      <c r="E27" s="770" t="s">
        <v>121</v>
      </c>
      <c r="F27" s="780" t="s">
        <v>217</v>
      </c>
      <c r="G27" s="780">
        <v>1</v>
      </c>
      <c r="H27" s="781">
        <v>1.4780463728879636</v>
      </c>
      <c r="I27" s="698">
        <v>1.5275192734402618</v>
      </c>
      <c r="J27" s="698">
        <v>1.5764244541301757</v>
      </c>
      <c r="K27" s="698">
        <v>1.6252081810076002</v>
      </c>
      <c r="L27" s="782">
        <v>1.6732585647424236</v>
      </c>
      <c r="M27" s="782">
        <v>1.7208050538996238</v>
      </c>
      <c r="N27" s="782">
        <v>1.7679434018697242</v>
      </c>
      <c r="O27" s="782">
        <v>1.8148582601998045</v>
      </c>
      <c r="P27" s="782">
        <v>1.8615574025705031</v>
      </c>
      <c r="Q27" s="782">
        <v>1.9078048837322705</v>
      </c>
      <c r="R27" s="782">
        <v>1.9540195228735113</v>
      </c>
      <c r="S27" s="782">
        <v>1.9998070742104759</v>
      </c>
      <c r="T27" s="782">
        <v>2.0453113741476754</v>
      </c>
      <c r="U27" s="782">
        <v>2.0906206611103126</v>
      </c>
      <c r="V27" s="782">
        <v>2.1351827060993545</v>
      </c>
      <c r="W27" s="782">
        <v>2.1809953726143947</v>
      </c>
      <c r="X27" s="782">
        <v>2.2267543367032845</v>
      </c>
      <c r="Y27" s="782">
        <v>2.2721857809243229</v>
      </c>
      <c r="Z27" s="782">
        <v>2.3176223056552789</v>
      </c>
      <c r="AA27" s="782">
        <v>2.3628450239245002</v>
      </c>
      <c r="AB27" s="782">
        <v>2.4080194598380973</v>
      </c>
      <c r="AC27" s="782">
        <v>2.4529272989787096</v>
      </c>
      <c r="AD27" s="782">
        <v>2.4978077822368561</v>
      </c>
      <c r="AE27" s="782">
        <v>2.5423886564273861</v>
      </c>
      <c r="AF27" s="782">
        <v>2.5867946886805506</v>
      </c>
      <c r="AG27" s="782">
        <v>2.6310205007055134</v>
      </c>
      <c r="AH27" s="782">
        <v>2.6750641994230082</v>
      </c>
      <c r="AI27" s="782">
        <v>2.7189300637252911</v>
      </c>
      <c r="AJ27" s="783">
        <v>2.7635197566586274</v>
      </c>
    </row>
    <row r="28" spans="1:36" ht="25.35" customHeight="1" x14ac:dyDescent="0.2">
      <c r="A28" s="214"/>
      <c r="B28" s="955"/>
      <c r="C28" s="632" t="s">
        <v>804</v>
      </c>
      <c r="D28" s="769" t="s">
        <v>805</v>
      </c>
      <c r="E28" s="770" t="s">
        <v>121</v>
      </c>
      <c r="F28" s="780" t="s">
        <v>217</v>
      </c>
      <c r="G28" s="780">
        <v>1</v>
      </c>
      <c r="H28" s="781">
        <v>-9.3265479357853565E-3</v>
      </c>
      <c r="I28" s="698">
        <v>-0.41242058058418252</v>
      </c>
      <c r="J28" s="698">
        <v>-0.77057166775531982</v>
      </c>
      <c r="K28" s="698">
        <v>-1.027028134606951</v>
      </c>
      <c r="L28" s="782">
        <v>-1.4203934847550386</v>
      </c>
      <c r="M28" s="782">
        <v>-1.7720520869223435</v>
      </c>
      <c r="N28" s="782">
        <v>-1.9905270001736994</v>
      </c>
      <c r="O28" s="782">
        <v>-2.2939546055956725</v>
      </c>
      <c r="P28" s="782">
        <v>-2.5826718253789238</v>
      </c>
      <c r="Q28" s="782">
        <v>-2.8309830061733692</v>
      </c>
      <c r="R28" s="782">
        <v>-2.9826817806196004</v>
      </c>
      <c r="S28" s="782">
        <v>-3.1947286200044687</v>
      </c>
      <c r="T28" s="782">
        <v>-3.3815452976155314</v>
      </c>
      <c r="U28" s="782">
        <v>-3.5520628039011228</v>
      </c>
      <c r="V28" s="782">
        <v>-3.6938645439093705</v>
      </c>
      <c r="W28" s="782">
        <v>-3.8927341986392037</v>
      </c>
      <c r="X28" s="782">
        <v>-4.002769311398481</v>
      </c>
      <c r="Y28" s="782">
        <v>-4.0919270612549496</v>
      </c>
      <c r="Z28" s="782">
        <v>-4.1998175547522294</v>
      </c>
      <c r="AA28" s="782">
        <v>-4.2004763394048723</v>
      </c>
      <c r="AB28" s="782">
        <v>-4.214669395968798</v>
      </c>
      <c r="AC28" s="782">
        <v>-4.2151709549566476</v>
      </c>
      <c r="AD28" s="782">
        <v>-4.2330065884771386</v>
      </c>
      <c r="AE28" s="782">
        <v>-4.232674343569812</v>
      </c>
      <c r="AF28" s="782">
        <v>-4.1304334116076404</v>
      </c>
      <c r="AG28" s="782">
        <v>-4.1256021270986309</v>
      </c>
      <c r="AH28" s="782">
        <v>-4.1179312068394154</v>
      </c>
      <c r="AI28" s="782">
        <v>-4.1080689873832341</v>
      </c>
      <c r="AJ28" s="783">
        <v>-4.1371011480869697</v>
      </c>
    </row>
    <row r="29" spans="1:36" ht="25.35" customHeight="1" x14ac:dyDescent="0.2">
      <c r="A29" s="215"/>
      <c r="B29" s="955"/>
      <c r="C29" s="775" t="s">
        <v>245</v>
      </c>
      <c r="D29" s="776" t="s">
        <v>246</v>
      </c>
      <c r="E29" s="777" t="s">
        <v>247</v>
      </c>
      <c r="F29" s="802" t="s">
        <v>217</v>
      </c>
      <c r="G29" s="802">
        <v>1</v>
      </c>
      <c r="H29" s="781">
        <f t="shared" ref="H29:AJ29" si="7">((H9+H10)*1000000)/((H56+H57)*1000)</f>
        <v>130.74189381429593</v>
      </c>
      <c r="I29" s="698">
        <f t="shared" si="7"/>
        <v>130.06265659038843</v>
      </c>
      <c r="J29" s="698">
        <f t="shared" si="7"/>
        <v>129.42617155177305</v>
      </c>
      <c r="K29" s="698">
        <f t="shared" si="7"/>
        <v>128.92352204380549</v>
      </c>
      <c r="L29" s="803">
        <f t="shared" si="7"/>
        <v>128.27888995412718</v>
      </c>
      <c r="M29" s="803">
        <f t="shared" si="7"/>
        <v>127.75045470128244</v>
      </c>
      <c r="N29" s="803">
        <f t="shared" si="7"/>
        <v>127.28584450295816</v>
      </c>
      <c r="O29" s="803">
        <f t="shared" si="7"/>
        <v>126.84483654743123</v>
      </c>
      <c r="P29" s="803">
        <f t="shared" si="7"/>
        <v>126.45247100945279</v>
      </c>
      <c r="Q29" s="803">
        <f t="shared" si="7"/>
        <v>126.09597720263604</v>
      </c>
      <c r="R29" s="803">
        <f t="shared" si="7"/>
        <v>125.78652747224608</v>
      </c>
      <c r="S29" s="803">
        <f t="shared" si="7"/>
        <v>125.50288139303063</v>
      </c>
      <c r="T29" s="803">
        <f t="shared" si="7"/>
        <v>125.25155005924705</v>
      </c>
      <c r="U29" s="803">
        <f t="shared" si="7"/>
        <v>125.02860052380596</v>
      </c>
      <c r="V29" s="803">
        <f t="shared" si="7"/>
        <v>124.51632876550534</v>
      </c>
      <c r="W29" s="803">
        <f t="shared" si="7"/>
        <v>124.08321069193758</v>
      </c>
      <c r="X29" s="803">
        <f t="shared" si="7"/>
        <v>123.6708713336477</v>
      </c>
      <c r="Y29" s="803">
        <f t="shared" si="7"/>
        <v>123.26084701755863</v>
      </c>
      <c r="Z29" s="803">
        <f t="shared" si="7"/>
        <v>122.87397455737438</v>
      </c>
      <c r="AA29" s="803">
        <f t="shared" si="7"/>
        <v>122.60902696457535</v>
      </c>
      <c r="AB29" s="803">
        <f t="shared" si="7"/>
        <v>122.37339303797309</v>
      </c>
      <c r="AC29" s="803">
        <f t="shared" si="7"/>
        <v>122.13418290615681</v>
      </c>
      <c r="AD29" s="803">
        <f t="shared" si="7"/>
        <v>121.90509131712952</v>
      </c>
      <c r="AE29" s="803">
        <f t="shared" si="7"/>
        <v>121.6703251959427</v>
      </c>
      <c r="AF29" s="803">
        <f t="shared" si="7"/>
        <v>121.43783524572923</v>
      </c>
      <c r="AG29" s="803">
        <f t="shared" si="7"/>
        <v>121.20713421348476</v>
      </c>
      <c r="AH29" s="803">
        <f t="shared" si="7"/>
        <v>120.99011185230296</v>
      </c>
      <c r="AI29" s="803">
        <f t="shared" si="7"/>
        <v>120.774054086796</v>
      </c>
      <c r="AJ29" s="804">
        <f t="shared" si="7"/>
        <v>120.56705216454576</v>
      </c>
    </row>
    <row r="30" spans="1:36" ht="25.35" customHeight="1" x14ac:dyDescent="0.2">
      <c r="A30" s="215"/>
      <c r="B30" s="955"/>
      <c r="C30" s="632" t="s">
        <v>248</v>
      </c>
      <c r="D30" s="769" t="s">
        <v>249</v>
      </c>
      <c r="E30" s="770" t="s">
        <v>121</v>
      </c>
      <c r="F30" s="771" t="s">
        <v>72</v>
      </c>
      <c r="G30" s="771">
        <v>2</v>
      </c>
      <c r="H30" s="772">
        <v>8.2119759741296441E-2</v>
      </c>
      <c r="I30" s="696">
        <v>8.2119759741296441E-2</v>
      </c>
      <c r="J30" s="696">
        <v>8.2119759741296441E-2</v>
      </c>
      <c r="K30" s="696">
        <v>8.2119759741296441E-2</v>
      </c>
      <c r="L30" s="773">
        <v>8.2119759741296441E-2</v>
      </c>
      <c r="M30" s="773">
        <v>8.2119759741296441E-2</v>
      </c>
      <c r="N30" s="773">
        <v>8.2119759741296441E-2</v>
      </c>
      <c r="O30" s="773">
        <v>8.2119759741296441E-2</v>
      </c>
      <c r="P30" s="773">
        <v>8.2119759741296441E-2</v>
      </c>
      <c r="Q30" s="773">
        <v>8.2119759741296441E-2</v>
      </c>
      <c r="R30" s="773">
        <v>8.2119759741296441E-2</v>
      </c>
      <c r="S30" s="773">
        <v>8.2119759741296441E-2</v>
      </c>
      <c r="T30" s="773">
        <v>8.2119759741296441E-2</v>
      </c>
      <c r="U30" s="773">
        <v>8.2119759741296441E-2</v>
      </c>
      <c r="V30" s="773">
        <v>8.2119759741296441E-2</v>
      </c>
      <c r="W30" s="773">
        <v>8.2119759741296441E-2</v>
      </c>
      <c r="X30" s="773">
        <v>8.2119759741296441E-2</v>
      </c>
      <c r="Y30" s="773">
        <v>8.2119759741296441E-2</v>
      </c>
      <c r="Z30" s="773">
        <v>8.2119759741296441E-2</v>
      </c>
      <c r="AA30" s="773">
        <v>8.2119759741296441E-2</v>
      </c>
      <c r="AB30" s="773">
        <v>8.2119759741296441E-2</v>
      </c>
      <c r="AC30" s="773">
        <v>8.2119759741296441E-2</v>
      </c>
      <c r="AD30" s="773">
        <v>8.2119759741296441E-2</v>
      </c>
      <c r="AE30" s="773">
        <v>8.2119759741296441E-2</v>
      </c>
      <c r="AF30" s="773">
        <v>8.2119759741296441E-2</v>
      </c>
      <c r="AG30" s="773">
        <v>8.2119759741296441E-2</v>
      </c>
      <c r="AH30" s="773">
        <v>8.2119759741296441E-2</v>
      </c>
      <c r="AI30" s="773">
        <v>8.2119759741296441E-2</v>
      </c>
      <c r="AJ30" s="774">
        <v>8.2119759741296441E-2</v>
      </c>
    </row>
    <row r="31" spans="1:36" ht="25.35" customHeight="1" thickBot="1" x14ac:dyDescent="0.25">
      <c r="A31" s="215"/>
      <c r="B31" s="956"/>
      <c r="C31" s="805" t="s">
        <v>250</v>
      </c>
      <c r="D31" s="806" t="s">
        <v>251</v>
      </c>
      <c r="E31" s="807" t="s">
        <v>121</v>
      </c>
      <c r="F31" s="808" t="s">
        <v>72</v>
      </c>
      <c r="G31" s="808">
        <v>2</v>
      </c>
      <c r="H31" s="809">
        <v>3.4377557549001292E-2</v>
      </c>
      <c r="I31" s="697">
        <v>3.4377557549001292E-2</v>
      </c>
      <c r="J31" s="697">
        <v>3.4377557549001292E-2</v>
      </c>
      <c r="K31" s="697">
        <v>3.4377557549001292E-2</v>
      </c>
      <c r="L31" s="810">
        <v>3.4377557549001292E-2</v>
      </c>
      <c r="M31" s="810">
        <v>3.4377557549001292E-2</v>
      </c>
      <c r="N31" s="810">
        <v>3.4377557549001292E-2</v>
      </c>
      <c r="O31" s="810">
        <v>3.4377557549001292E-2</v>
      </c>
      <c r="P31" s="810">
        <v>3.4377557549001292E-2</v>
      </c>
      <c r="Q31" s="810">
        <v>3.4377557549001292E-2</v>
      </c>
      <c r="R31" s="810">
        <v>3.4377557549001292E-2</v>
      </c>
      <c r="S31" s="810">
        <v>3.4377557549001292E-2</v>
      </c>
      <c r="T31" s="810">
        <v>3.4377557549001292E-2</v>
      </c>
      <c r="U31" s="810">
        <v>3.4377557549001292E-2</v>
      </c>
      <c r="V31" s="810">
        <v>3.4377557549001292E-2</v>
      </c>
      <c r="W31" s="810">
        <v>3.4377557549001292E-2</v>
      </c>
      <c r="X31" s="810">
        <v>3.4377557549001292E-2</v>
      </c>
      <c r="Y31" s="810">
        <v>3.4377557549001292E-2</v>
      </c>
      <c r="Z31" s="810">
        <v>3.4377557549001292E-2</v>
      </c>
      <c r="AA31" s="810">
        <v>3.4377557549001292E-2</v>
      </c>
      <c r="AB31" s="810">
        <v>3.4377557549001292E-2</v>
      </c>
      <c r="AC31" s="810">
        <v>3.4377557549001292E-2</v>
      </c>
      <c r="AD31" s="810">
        <v>3.4377557549001292E-2</v>
      </c>
      <c r="AE31" s="810">
        <v>3.4377557549001292E-2</v>
      </c>
      <c r="AF31" s="810">
        <v>3.4377557549001292E-2</v>
      </c>
      <c r="AG31" s="810">
        <v>3.4377557549001292E-2</v>
      </c>
      <c r="AH31" s="810">
        <v>3.4377557549001292E-2</v>
      </c>
      <c r="AI31" s="810">
        <v>3.4377557549001292E-2</v>
      </c>
      <c r="AJ31" s="811">
        <v>3.4377557549001292E-2</v>
      </c>
    </row>
    <row r="32" spans="1:36" ht="25.35" customHeight="1" x14ac:dyDescent="0.2">
      <c r="A32" s="215"/>
      <c r="B32" s="957" t="s">
        <v>252</v>
      </c>
      <c r="C32" s="762" t="s">
        <v>253</v>
      </c>
      <c r="D32" s="763" t="s">
        <v>254</v>
      </c>
      <c r="E32" s="764" t="s">
        <v>121</v>
      </c>
      <c r="F32" s="765" t="s">
        <v>72</v>
      </c>
      <c r="G32" s="765">
        <v>2</v>
      </c>
      <c r="H32" s="766">
        <v>1.7932003230426964E-2</v>
      </c>
      <c r="I32" s="700">
        <v>1.7932003230426964E-2</v>
      </c>
      <c r="J32" s="700">
        <v>1.7932003230426964E-2</v>
      </c>
      <c r="K32" s="700">
        <v>1.7932003230426964E-2</v>
      </c>
      <c r="L32" s="812">
        <v>1.7932003230426964E-2</v>
      </c>
      <c r="M32" s="812">
        <v>1.7932003230426964E-2</v>
      </c>
      <c r="N32" s="812">
        <v>1.7932003230426964E-2</v>
      </c>
      <c r="O32" s="812">
        <v>1.7932003230426964E-2</v>
      </c>
      <c r="P32" s="812">
        <v>1.7932003230426964E-2</v>
      </c>
      <c r="Q32" s="812">
        <v>1.7932003230426964E-2</v>
      </c>
      <c r="R32" s="812">
        <v>1.7932003230426964E-2</v>
      </c>
      <c r="S32" s="812">
        <v>1.7932003230426964E-2</v>
      </c>
      <c r="T32" s="812">
        <v>1.7932003230426964E-2</v>
      </c>
      <c r="U32" s="812">
        <v>1.7932003230426964E-2</v>
      </c>
      <c r="V32" s="812">
        <v>1.7932003230426964E-2</v>
      </c>
      <c r="W32" s="812">
        <v>1.7932003230426964E-2</v>
      </c>
      <c r="X32" s="812">
        <v>1.7932003230426964E-2</v>
      </c>
      <c r="Y32" s="812">
        <v>1.7932003230426964E-2</v>
      </c>
      <c r="Z32" s="812">
        <v>1.7932003230426964E-2</v>
      </c>
      <c r="AA32" s="812">
        <v>1.7932003230426964E-2</v>
      </c>
      <c r="AB32" s="812">
        <v>1.7932003230426964E-2</v>
      </c>
      <c r="AC32" s="812">
        <v>1.7932003230426964E-2</v>
      </c>
      <c r="AD32" s="812">
        <v>1.7932003230426964E-2</v>
      </c>
      <c r="AE32" s="812">
        <v>1.7932003230426964E-2</v>
      </c>
      <c r="AF32" s="812">
        <v>1.7932003230426964E-2</v>
      </c>
      <c r="AG32" s="812">
        <v>1.7932003230426964E-2</v>
      </c>
      <c r="AH32" s="812">
        <v>1.7932003230426964E-2</v>
      </c>
      <c r="AI32" s="812">
        <v>1.7932003230426964E-2</v>
      </c>
      <c r="AJ32" s="813">
        <v>1.7932003230426964E-2</v>
      </c>
    </row>
    <row r="33" spans="1:36" ht="25.35" customHeight="1" x14ac:dyDescent="0.2">
      <c r="A33" s="215"/>
      <c r="B33" s="958"/>
      <c r="C33" s="632" t="s">
        <v>255</v>
      </c>
      <c r="D33" s="769" t="s">
        <v>256</v>
      </c>
      <c r="E33" s="770" t="s">
        <v>121</v>
      </c>
      <c r="F33" s="771" t="s">
        <v>72</v>
      </c>
      <c r="G33" s="771">
        <v>2</v>
      </c>
      <c r="H33" s="772">
        <v>7.1339128292318235E-4</v>
      </c>
      <c r="I33" s="696">
        <v>7.1339128292318235E-4</v>
      </c>
      <c r="J33" s="696">
        <v>7.1339128292318235E-4</v>
      </c>
      <c r="K33" s="696">
        <v>7.1339128292318235E-4</v>
      </c>
      <c r="L33" s="773">
        <v>7.1339128292318235E-4</v>
      </c>
      <c r="M33" s="773">
        <v>7.1339128292318235E-4</v>
      </c>
      <c r="N33" s="773">
        <v>7.1339128292318235E-4</v>
      </c>
      <c r="O33" s="773">
        <v>7.1339128292318235E-4</v>
      </c>
      <c r="P33" s="773">
        <v>7.1339128292318235E-4</v>
      </c>
      <c r="Q33" s="773">
        <v>7.1339128292318235E-4</v>
      </c>
      <c r="R33" s="773">
        <v>7.1339128292318235E-4</v>
      </c>
      <c r="S33" s="773">
        <v>7.1339128292318235E-4</v>
      </c>
      <c r="T33" s="773">
        <v>7.1339128292318235E-4</v>
      </c>
      <c r="U33" s="773">
        <v>7.1339128292318235E-4</v>
      </c>
      <c r="V33" s="773">
        <v>7.1339128292318235E-4</v>
      </c>
      <c r="W33" s="773">
        <v>7.1339128292318235E-4</v>
      </c>
      <c r="X33" s="773">
        <v>7.1339128292318235E-4</v>
      </c>
      <c r="Y33" s="773">
        <v>7.1339128292318235E-4</v>
      </c>
      <c r="Z33" s="773">
        <v>7.1339128292318235E-4</v>
      </c>
      <c r="AA33" s="773">
        <v>7.1339128292318235E-4</v>
      </c>
      <c r="AB33" s="773">
        <v>7.1339128292318235E-4</v>
      </c>
      <c r="AC33" s="773">
        <v>7.1339128292318235E-4</v>
      </c>
      <c r="AD33" s="773">
        <v>7.1339128292318235E-4</v>
      </c>
      <c r="AE33" s="773">
        <v>7.1339128292318235E-4</v>
      </c>
      <c r="AF33" s="773">
        <v>7.1339128292318235E-4</v>
      </c>
      <c r="AG33" s="773">
        <v>7.1339128292318235E-4</v>
      </c>
      <c r="AH33" s="773">
        <v>7.1339128292318235E-4</v>
      </c>
      <c r="AI33" s="773">
        <v>7.1339128292318235E-4</v>
      </c>
      <c r="AJ33" s="774">
        <v>7.1339128292318235E-4</v>
      </c>
    </row>
    <row r="34" spans="1:36" ht="25.35" customHeight="1" x14ac:dyDescent="0.2">
      <c r="A34" s="215"/>
      <c r="B34" s="958"/>
      <c r="C34" s="632" t="s">
        <v>257</v>
      </c>
      <c r="D34" s="769" t="s">
        <v>258</v>
      </c>
      <c r="E34" s="770" t="s">
        <v>121</v>
      </c>
      <c r="F34" s="771" t="s">
        <v>72</v>
      </c>
      <c r="G34" s="771">
        <v>2</v>
      </c>
      <c r="H34" s="772">
        <v>6.9308527402028544E-2</v>
      </c>
      <c r="I34" s="696">
        <v>7.0549080924317067E-2</v>
      </c>
      <c r="J34" s="696">
        <v>7.1788929861032233E-2</v>
      </c>
      <c r="K34" s="696">
        <v>7.3028073882235561E-2</v>
      </c>
      <c r="L34" s="773">
        <v>7.4215896989752783E-2</v>
      </c>
      <c r="M34" s="773">
        <v>7.5380425558731409E-2</v>
      </c>
      <c r="N34" s="773">
        <v>7.6522136370777524E-2</v>
      </c>
      <c r="O34" s="773">
        <v>7.764214674942832E-2</v>
      </c>
      <c r="P34" s="773">
        <v>7.874017986078545E-2</v>
      </c>
      <c r="Q34" s="773">
        <v>7.9817350931055089E-2</v>
      </c>
      <c r="R34" s="773">
        <v>8.087402018444699E-2</v>
      </c>
      <c r="S34" s="773">
        <v>8.190847230181493E-2</v>
      </c>
      <c r="T34" s="773">
        <v>8.2923218831603682E-2</v>
      </c>
      <c r="U34" s="773">
        <v>8.3917937165207165E-2</v>
      </c>
      <c r="V34" s="773">
        <v>8.4892947010723169E-2</v>
      </c>
      <c r="W34" s="773">
        <v>8.5848642943724976E-2</v>
      </c>
      <c r="X34" s="773">
        <v>8.678611430291161E-2</v>
      </c>
      <c r="Y34" s="773">
        <v>8.7704962510503803E-2</v>
      </c>
      <c r="Z34" s="773">
        <v>8.8605547116940839E-2</v>
      </c>
      <c r="AA34" s="773">
        <v>8.9488905754552109E-2</v>
      </c>
      <c r="AB34" s="773">
        <v>9.0354639835587447E-2</v>
      </c>
      <c r="AC34" s="773">
        <v>9.1203069594590985E-2</v>
      </c>
      <c r="AD34" s="773">
        <v>9.2035232751230642E-2</v>
      </c>
      <c r="AE34" s="773">
        <v>9.2850730726479883E-2</v>
      </c>
      <c r="AF34" s="773">
        <v>9.3650561252231854E-2</v>
      </c>
      <c r="AG34" s="773">
        <v>9.4485314297307596E-2</v>
      </c>
      <c r="AH34" s="773">
        <v>9.530499904769843E-2</v>
      </c>
      <c r="AI34" s="773">
        <v>9.6109855103818587E-2</v>
      </c>
      <c r="AJ34" s="774">
        <v>9.6900202042797132E-2</v>
      </c>
    </row>
    <row r="35" spans="1:36" ht="25.35" customHeight="1" x14ac:dyDescent="0.2">
      <c r="A35" s="215"/>
      <c r="B35" s="958"/>
      <c r="C35" s="632" t="s">
        <v>259</v>
      </c>
      <c r="D35" s="769" t="s">
        <v>260</v>
      </c>
      <c r="E35" s="770" t="s">
        <v>121</v>
      </c>
      <c r="F35" s="771" t="s">
        <v>72</v>
      </c>
      <c r="G35" s="771">
        <v>2</v>
      </c>
      <c r="H35" s="772">
        <v>7.8220942243825906E-2</v>
      </c>
      <c r="I35" s="696">
        <v>7.6885608338685421E-2</v>
      </c>
      <c r="J35" s="696">
        <v>7.5550955460784497E-2</v>
      </c>
      <c r="K35" s="696">
        <v>7.4217678700829501E-2</v>
      </c>
      <c r="L35" s="773">
        <v>7.2937047601640145E-2</v>
      </c>
      <c r="M35" s="773">
        <v>7.1679964785837033E-2</v>
      </c>
      <c r="N35" s="773">
        <v>7.0445947619076993E-2</v>
      </c>
      <c r="O35" s="773">
        <v>6.9234592026305566E-2</v>
      </c>
      <c r="P35" s="773">
        <v>6.8044756518782085E-2</v>
      </c>
      <c r="Q35" s="773">
        <v>6.6876733901246696E-2</v>
      </c>
      <c r="R35" s="773">
        <v>6.5730159527553969E-2</v>
      </c>
      <c r="S35" s="773">
        <v>6.4603894123953454E-2</v>
      </c>
      <c r="T35" s="773">
        <v>6.3498270960776745E-2</v>
      </c>
      <c r="U35" s="773">
        <v>6.2412194885898734E-2</v>
      </c>
      <c r="V35" s="773">
        <v>6.1345342266641838E-2</v>
      </c>
      <c r="W35" s="773">
        <v>6.0299397953969859E-2</v>
      </c>
      <c r="X35" s="773">
        <v>5.927190193104144E-2</v>
      </c>
      <c r="Y35" s="773">
        <v>5.8263225460900465E-2</v>
      </c>
      <c r="Z35" s="773">
        <v>5.7273004579442829E-2</v>
      </c>
      <c r="AA35" s="773">
        <v>5.6300915881072111E-2</v>
      </c>
      <c r="AB35" s="773">
        <v>5.5345941125489968E-2</v>
      </c>
      <c r="AC35" s="773">
        <v>5.4408450903827829E-2</v>
      </c>
      <c r="AD35" s="773">
        <v>5.348812172207864E-2</v>
      </c>
      <c r="AE35" s="773">
        <v>5.2583935331113336E-2</v>
      </c>
      <c r="AF35" s="773">
        <v>5.1696303472287659E-2</v>
      </c>
      <c r="AG35" s="773">
        <v>5.0824902653030399E-2</v>
      </c>
      <c r="AH35" s="773">
        <v>4.9968755099452089E-2</v>
      </c>
      <c r="AI35" s="773">
        <v>4.91283130266391E-2</v>
      </c>
      <c r="AJ35" s="774">
        <v>4.8302558177772549E-2</v>
      </c>
    </row>
    <row r="36" spans="1:36" ht="25.35" customHeight="1" x14ac:dyDescent="0.2">
      <c r="A36" s="215"/>
      <c r="B36" s="958"/>
      <c r="C36" s="632" t="s">
        <v>261</v>
      </c>
      <c r="D36" s="769" t="s">
        <v>262</v>
      </c>
      <c r="E36" s="770" t="s">
        <v>121</v>
      </c>
      <c r="F36" s="771" t="s">
        <v>72</v>
      </c>
      <c r="G36" s="771">
        <v>2</v>
      </c>
      <c r="H36" s="772">
        <v>9.2900158227142548E-3</v>
      </c>
      <c r="I36" s="696">
        <v>9.2900158227142548E-3</v>
      </c>
      <c r="J36" s="696">
        <v>9.2900158227142548E-3</v>
      </c>
      <c r="K36" s="696">
        <v>9.2900158227142548E-3</v>
      </c>
      <c r="L36" s="773">
        <v>9.2900158227142548E-3</v>
      </c>
      <c r="M36" s="773">
        <v>9.2900158227142548E-3</v>
      </c>
      <c r="N36" s="773">
        <v>9.2900158227142548E-3</v>
      </c>
      <c r="O36" s="773">
        <v>9.2900158227142548E-3</v>
      </c>
      <c r="P36" s="773">
        <v>9.2900158227142548E-3</v>
      </c>
      <c r="Q36" s="773">
        <v>9.2900158227142548E-3</v>
      </c>
      <c r="R36" s="773">
        <v>9.2900158227142548E-3</v>
      </c>
      <c r="S36" s="773">
        <v>9.2900158227142548E-3</v>
      </c>
      <c r="T36" s="773">
        <v>9.2900158227142548E-3</v>
      </c>
      <c r="U36" s="773">
        <v>9.2900158227142548E-3</v>
      </c>
      <c r="V36" s="773">
        <v>9.2900158227142548E-3</v>
      </c>
      <c r="W36" s="773">
        <v>9.2900158227142548E-3</v>
      </c>
      <c r="X36" s="773">
        <v>9.2900158227142548E-3</v>
      </c>
      <c r="Y36" s="773">
        <v>9.2900158227142548E-3</v>
      </c>
      <c r="Z36" s="773">
        <v>9.2900158227142548E-3</v>
      </c>
      <c r="AA36" s="773">
        <v>9.2900158227142548E-3</v>
      </c>
      <c r="AB36" s="773">
        <v>9.2900158227142548E-3</v>
      </c>
      <c r="AC36" s="773">
        <v>9.2900158227142548E-3</v>
      </c>
      <c r="AD36" s="773">
        <v>9.2900158227142548E-3</v>
      </c>
      <c r="AE36" s="773">
        <v>9.2900158227142548E-3</v>
      </c>
      <c r="AF36" s="773">
        <v>9.2900158227142548E-3</v>
      </c>
      <c r="AG36" s="773">
        <v>9.2900158227142548E-3</v>
      </c>
      <c r="AH36" s="773">
        <v>9.2900158227142548E-3</v>
      </c>
      <c r="AI36" s="773">
        <v>9.2900158227142548E-3</v>
      </c>
      <c r="AJ36" s="774">
        <v>9.2900158227142548E-3</v>
      </c>
    </row>
    <row r="37" spans="1:36" ht="25.35" customHeight="1" x14ac:dyDescent="0.2">
      <c r="A37" s="215"/>
      <c r="B37" s="958"/>
      <c r="C37" s="632" t="s">
        <v>263</v>
      </c>
      <c r="D37" s="769" t="s">
        <v>264</v>
      </c>
      <c r="E37" s="770" t="s">
        <v>121</v>
      </c>
      <c r="F37" s="771" t="s">
        <v>72</v>
      </c>
      <c r="G37" s="771">
        <v>2</v>
      </c>
      <c r="H37" s="772">
        <v>2.5215795682492446</v>
      </c>
      <c r="I37" s="696">
        <v>2.5028069537438813</v>
      </c>
      <c r="J37" s="696">
        <v>2.4840343627968524</v>
      </c>
      <c r="K37" s="696">
        <v>2.4652611006473886</v>
      </c>
      <c r="L37" s="773">
        <v>2.4653539086390608</v>
      </c>
      <c r="M37" s="773">
        <v>2.4654464628858852</v>
      </c>
      <c r="N37" s="773">
        <v>2.4655387692405992</v>
      </c>
      <c r="O37" s="773">
        <v>2.4656301144547199</v>
      </c>
      <c r="P37" s="773">
        <v>2.4657219168508862</v>
      </c>
      <c r="Q37" s="773">
        <v>2.4658127683981519</v>
      </c>
      <c r="R37" s="773">
        <v>2.4659026735184528</v>
      </c>
      <c r="S37" s="773">
        <v>2.4659944868046852</v>
      </c>
      <c r="T37" s="773">
        <v>2.4660853634380735</v>
      </c>
      <c r="U37" s="773">
        <v>2.4661767211793477</v>
      </c>
      <c r="V37" s="773">
        <v>2.4662685639530886</v>
      </c>
      <c r="W37" s="773">
        <v>2.4663588123327589</v>
      </c>
      <c r="X37" s="773">
        <v>2.4664488369965007</v>
      </c>
      <c r="Y37" s="773">
        <v>2.4665386652590495</v>
      </c>
      <c r="Z37" s="773">
        <v>2.4666283015340702</v>
      </c>
      <c r="AA37" s="773">
        <v>2.4667170315948295</v>
      </c>
      <c r="AB37" s="773">
        <v>2.4668062722693764</v>
      </c>
      <c r="AC37" s="773">
        <v>2.4668953327320349</v>
      </c>
      <c r="AD37" s="773">
        <v>2.4669834987571444</v>
      </c>
      <c r="AE37" s="773">
        <v>2.4670721871728607</v>
      </c>
      <c r="AF37" s="773">
        <v>2.4671599885059341</v>
      </c>
      <c r="AG37" s="773">
        <v>2.4671966362801157</v>
      </c>
      <c r="AH37" s="773">
        <v>2.4672330990833031</v>
      </c>
      <c r="AI37" s="773">
        <v>2.4672686850999961</v>
      </c>
      <c r="AJ37" s="774">
        <v>2.4673040930098842</v>
      </c>
    </row>
    <row r="38" spans="1:36" ht="25.35" customHeight="1" x14ac:dyDescent="0.2">
      <c r="A38" s="215"/>
      <c r="B38" s="958"/>
      <c r="C38" s="775" t="s">
        <v>84</v>
      </c>
      <c r="D38" s="776" t="s">
        <v>265</v>
      </c>
      <c r="E38" s="814" t="s">
        <v>266</v>
      </c>
      <c r="F38" s="778" t="s">
        <v>72</v>
      </c>
      <c r="G38" s="778">
        <v>2</v>
      </c>
      <c r="H38" s="772">
        <f t="shared" ref="H38:AJ38" si="8">H32+H33+H34+H35+H36+H37</f>
        <v>2.6970444482311633</v>
      </c>
      <c r="I38" s="696">
        <f t="shared" si="8"/>
        <v>2.6781770533429481</v>
      </c>
      <c r="J38" s="696">
        <f t="shared" si="8"/>
        <v>2.6593096584547333</v>
      </c>
      <c r="K38" s="696">
        <f t="shared" si="8"/>
        <v>2.6404422635665181</v>
      </c>
      <c r="L38" s="615">
        <f t="shared" si="8"/>
        <v>2.6404422635665181</v>
      </c>
      <c r="M38" s="615">
        <f t="shared" si="8"/>
        <v>2.6404422635665181</v>
      </c>
      <c r="N38" s="615">
        <f t="shared" si="8"/>
        <v>2.6404422635665181</v>
      </c>
      <c r="O38" s="615">
        <f t="shared" si="8"/>
        <v>2.6404422635665181</v>
      </c>
      <c r="P38" s="615">
        <f t="shared" si="8"/>
        <v>2.6404422635665181</v>
      </c>
      <c r="Q38" s="615">
        <f t="shared" si="8"/>
        <v>2.6404422635665181</v>
      </c>
      <c r="R38" s="615">
        <f t="shared" si="8"/>
        <v>2.6404422635665181</v>
      </c>
      <c r="S38" s="615">
        <f t="shared" si="8"/>
        <v>2.6404422635665181</v>
      </c>
      <c r="T38" s="615">
        <f t="shared" si="8"/>
        <v>2.6404422635665181</v>
      </c>
      <c r="U38" s="615">
        <f t="shared" si="8"/>
        <v>2.6404422635665181</v>
      </c>
      <c r="V38" s="615">
        <f t="shared" si="8"/>
        <v>2.6404422635665181</v>
      </c>
      <c r="W38" s="615">
        <f t="shared" si="8"/>
        <v>2.6404422635665181</v>
      </c>
      <c r="X38" s="615">
        <f t="shared" si="8"/>
        <v>2.6404422635665181</v>
      </c>
      <c r="Y38" s="615">
        <f t="shared" si="8"/>
        <v>2.6404422635665181</v>
      </c>
      <c r="Z38" s="615">
        <f t="shared" si="8"/>
        <v>2.6404422635665181</v>
      </c>
      <c r="AA38" s="615">
        <f t="shared" si="8"/>
        <v>2.6404422635665181</v>
      </c>
      <c r="AB38" s="615">
        <f t="shared" si="8"/>
        <v>2.6404422635665181</v>
      </c>
      <c r="AC38" s="615">
        <f t="shared" si="8"/>
        <v>2.6404422635665181</v>
      </c>
      <c r="AD38" s="615">
        <f t="shared" si="8"/>
        <v>2.6404422635665181</v>
      </c>
      <c r="AE38" s="615">
        <f t="shared" si="8"/>
        <v>2.6404422635665181</v>
      </c>
      <c r="AF38" s="615">
        <f t="shared" si="8"/>
        <v>2.6404422635665181</v>
      </c>
      <c r="AG38" s="615">
        <f t="shared" si="8"/>
        <v>2.6404422635665181</v>
      </c>
      <c r="AH38" s="615">
        <f t="shared" si="8"/>
        <v>2.6404422635665181</v>
      </c>
      <c r="AI38" s="615">
        <f t="shared" si="8"/>
        <v>2.6404422635665181</v>
      </c>
      <c r="AJ38" s="779">
        <f t="shared" si="8"/>
        <v>2.6404422635665181</v>
      </c>
    </row>
    <row r="39" spans="1:36" ht="25.35" customHeight="1" thickBot="1" x14ac:dyDescent="0.25">
      <c r="A39" s="215"/>
      <c r="B39" s="959"/>
      <c r="C39" s="815" t="s">
        <v>267</v>
      </c>
      <c r="D39" s="816" t="s">
        <v>265</v>
      </c>
      <c r="E39" s="817" t="s">
        <v>268</v>
      </c>
      <c r="F39" s="818" t="s">
        <v>269</v>
      </c>
      <c r="G39" s="818">
        <v>2</v>
      </c>
      <c r="H39" s="809">
        <f>(H38*1000000)/(H53*1000)</f>
        <v>434.33512153844242</v>
      </c>
      <c r="I39" s="697">
        <f t="shared" ref="I39:AJ39" si="9">(I38*1000000)/(I53*1000)</f>
        <v>426.65502797342526</v>
      </c>
      <c r="J39" s="697">
        <f t="shared" si="9"/>
        <v>419.2889948584982</v>
      </c>
      <c r="K39" s="697">
        <f t="shared" si="9"/>
        <v>412.04568436347751</v>
      </c>
      <c r="L39" s="819">
        <f t="shared" si="9"/>
        <v>408.20730623030477</v>
      </c>
      <c r="M39" s="819">
        <f t="shared" si="9"/>
        <v>404.65010944458288</v>
      </c>
      <c r="N39" s="819">
        <f t="shared" si="9"/>
        <v>401.35863450483794</v>
      </c>
      <c r="O39" s="819">
        <f t="shared" si="9"/>
        <v>398.14629614340498</v>
      </c>
      <c r="P39" s="819">
        <f t="shared" si="9"/>
        <v>395.19103784154015</v>
      </c>
      <c r="Q39" s="819">
        <f t="shared" si="9"/>
        <v>392.41118477807862</v>
      </c>
      <c r="R39" s="819">
        <f t="shared" si="9"/>
        <v>389.74285275897648</v>
      </c>
      <c r="S39" s="819">
        <f t="shared" si="9"/>
        <v>387.36311118119102</v>
      </c>
      <c r="T39" s="819">
        <f t="shared" si="9"/>
        <v>385.15647142609845</v>
      </c>
      <c r="U39" s="819">
        <f t="shared" si="9"/>
        <v>383.08809536017702</v>
      </c>
      <c r="V39" s="819">
        <f t="shared" si="9"/>
        <v>381.21951460577469</v>
      </c>
      <c r="W39" s="820">
        <f t="shared" si="9"/>
        <v>378.53657086898284</v>
      </c>
      <c r="X39" s="820">
        <f t="shared" si="9"/>
        <v>375.89114491004619</v>
      </c>
      <c r="Y39" s="820">
        <f t="shared" si="9"/>
        <v>373.28245501272443</v>
      </c>
      <c r="Z39" s="820">
        <f t="shared" si="9"/>
        <v>370.7097410338593</v>
      </c>
      <c r="AA39" s="820">
        <f t="shared" si="9"/>
        <v>368.17226366406118</v>
      </c>
      <c r="AB39" s="820">
        <f t="shared" si="9"/>
        <v>365.63995706137814</v>
      </c>
      <c r="AC39" s="820">
        <f t="shared" si="9"/>
        <v>363.14226274488152</v>
      </c>
      <c r="AD39" s="820">
        <f t="shared" si="9"/>
        <v>360.6784757148634</v>
      </c>
      <c r="AE39" s="820">
        <f t="shared" si="9"/>
        <v>358.24790999352075</v>
      </c>
      <c r="AF39" s="820">
        <f t="shared" si="9"/>
        <v>355.84989798753691</v>
      </c>
      <c r="AG39" s="820">
        <f t="shared" si="9"/>
        <v>353.48378987612926</v>
      </c>
      <c r="AH39" s="820">
        <f t="shared" si="9"/>
        <v>351.14895302338772</v>
      </c>
      <c r="AI39" s="820">
        <f t="shared" si="9"/>
        <v>348.84477141378318</v>
      </c>
      <c r="AJ39" s="821">
        <f t="shared" si="9"/>
        <v>346.57064510978995</v>
      </c>
    </row>
    <row r="40" spans="1:36" ht="25.35" customHeight="1" x14ac:dyDescent="0.2">
      <c r="A40" s="216"/>
      <c r="B40" s="954" t="s">
        <v>270</v>
      </c>
      <c r="C40" s="822" t="s">
        <v>271</v>
      </c>
      <c r="D40" s="823" t="s">
        <v>272</v>
      </c>
      <c r="E40" s="824" t="s">
        <v>273</v>
      </c>
      <c r="F40" s="825" t="s">
        <v>274</v>
      </c>
      <c r="G40" s="825">
        <v>2</v>
      </c>
      <c r="H40" s="766">
        <v>0.52601368654646641</v>
      </c>
      <c r="I40" s="700">
        <v>0.52807023173682144</v>
      </c>
      <c r="J40" s="700">
        <v>0.53012656695696747</v>
      </c>
      <c r="K40" s="700">
        <v>0.53218269318177358</v>
      </c>
      <c r="L40" s="812">
        <v>0.53423861137772033</v>
      </c>
      <c r="M40" s="812">
        <v>0.53629432250300535</v>
      </c>
      <c r="N40" s="812">
        <v>0.53834982750764582</v>
      </c>
      <c r="O40" s="812">
        <v>0.54040512733358137</v>
      </c>
      <c r="P40" s="812">
        <v>0.54246022291477336</v>
      </c>
      <c r="Q40" s="812">
        <v>0.54451511517730344</v>
      </c>
      <c r="R40" s="812">
        <v>0.54656980503947039</v>
      </c>
      <c r="S40" s="812">
        <v>0.54862429341188568</v>
      </c>
      <c r="T40" s="812">
        <v>0.55067858119756707</v>
      </c>
      <c r="U40" s="812">
        <v>0.55273266929203058</v>
      </c>
      <c r="V40" s="812">
        <v>0.55478655858338188</v>
      </c>
      <c r="W40" s="812">
        <v>0.55684024995240511</v>
      </c>
      <c r="X40" s="812">
        <v>0.55889374427265126</v>
      </c>
      <c r="Y40" s="812">
        <v>0.56094704241052418</v>
      </c>
      <c r="Z40" s="812">
        <v>0.56300014522536646</v>
      </c>
      <c r="AA40" s="812">
        <v>0.56505305356954227</v>
      </c>
      <c r="AB40" s="812">
        <v>0.56710576828852155</v>
      </c>
      <c r="AC40" s="812">
        <v>0.56915829022095921</v>
      </c>
      <c r="AD40" s="812">
        <v>0.57121062019877711</v>
      </c>
      <c r="AE40" s="812">
        <v>0.57326275904724155</v>
      </c>
      <c r="AF40" s="812">
        <v>0.57531470758504133</v>
      </c>
      <c r="AG40" s="812">
        <v>0.57736646662436431</v>
      </c>
      <c r="AH40" s="812">
        <v>0.57941803697097216</v>
      </c>
      <c r="AI40" s="812">
        <v>0.58146941942427455</v>
      </c>
      <c r="AJ40" s="813">
        <v>0.58352061477740291</v>
      </c>
    </row>
    <row r="41" spans="1:36" ht="25.35" customHeight="1" x14ac:dyDescent="0.2">
      <c r="A41" s="216"/>
      <c r="B41" s="960"/>
      <c r="C41" s="826" t="s">
        <v>275</v>
      </c>
      <c r="D41" s="827" t="s">
        <v>276</v>
      </c>
      <c r="E41" s="828" t="s">
        <v>273</v>
      </c>
      <c r="F41" s="829" t="s">
        <v>274</v>
      </c>
      <c r="G41" s="829">
        <v>2</v>
      </c>
      <c r="H41" s="772">
        <v>2.5432860702624491E-2</v>
      </c>
      <c r="I41" s="696">
        <v>2.501312871149863E-2</v>
      </c>
      <c r="J41" s="696">
        <v>2.4593396720372761E-2</v>
      </c>
      <c r="K41" s="696">
        <v>2.41736647292469E-2</v>
      </c>
      <c r="L41" s="773">
        <v>2.3753932738121038E-2</v>
      </c>
      <c r="M41" s="773">
        <v>2.3334200746995177E-2</v>
      </c>
      <c r="N41" s="773">
        <v>2.2914468755869315E-2</v>
      </c>
      <c r="O41" s="773">
        <v>2.249473676474345E-2</v>
      </c>
      <c r="P41" s="773">
        <v>2.2075004773617589E-2</v>
      </c>
      <c r="Q41" s="773">
        <v>2.1655272782491727E-2</v>
      </c>
      <c r="R41" s="773">
        <v>2.1235540791365866E-2</v>
      </c>
      <c r="S41" s="773">
        <v>2.0815808800240001E-2</v>
      </c>
      <c r="T41" s="773">
        <v>2.0396076809114139E-2</v>
      </c>
      <c r="U41" s="773">
        <v>1.9976344817988278E-2</v>
      </c>
      <c r="V41" s="773">
        <v>1.9556612826862413E-2</v>
      </c>
      <c r="W41" s="773">
        <v>1.9136880835736548E-2</v>
      </c>
      <c r="X41" s="773">
        <v>1.8717148844610686E-2</v>
      </c>
      <c r="Y41" s="773">
        <v>1.8297416853484825E-2</v>
      </c>
      <c r="Z41" s="773">
        <v>1.7877684862358963E-2</v>
      </c>
      <c r="AA41" s="773">
        <v>1.7457952871233098E-2</v>
      </c>
      <c r="AB41" s="773">
        <v>1.7038220880107237E-2</v>
      </c>
      <c r="AC41" s="773">
        <v>1.6618488888981375E-2</v>
      </c>
      <c r="AD41" s="773">
        <v>1.6198756897855514E-2</v>
      </c>
      <c r="AE41" s="773">
        <v>1.5779024906729649E-2</v>
      </c>
      <c r="AF41" s="773">
        <v>1.5359292915603789E-2</v>
      </c>
      <c r="AG41" s="773">
        <v>1.4939560924477928E-2</v>
      </c>
      <c r="AH41" s="773">
        <v>1.4519828933352064E-2</v>
      </c>
      <c r="AI41" s="773">
        <v>1.4100096942226205E-2</v>
      </c>
      <c r="AJ41" s="774">
        <v>1.3680364951100343E-2</v>
      </c>
    </row>
    <row r="42" spans="1:36" ht="25.35" customHeight="1" x14ac:dyDescent="0.2">
      <c r="A42" s="216"/>
      <c r="B42" s="960"/>
      <c r="C42" s="826" t="s">
        <v>277</v>
      </c>
      <c r="D42" s="827" t="s">
        <v>278</v>
      </c>
      <c r="E42" s="828" t="s">
        <v>279</v>
      </c>
      <c r="F42" s="829" t="s">
        <v>274</v>
      </c>
      <c r="G42" s="829">
        <v>2</v>
      </c>
      <c r="H42" s="772">
        <v>0.12627380207523781</v>
      </c>
      <c r="I42" s="696">
        <v>0.12627380207523781</v>
      </c>
      <c r="J42" s="696">
        <v>0.12627380207523781</v>
      </c>
      <c r="K42" s="696">
        <v>0.12627380207523781</v>
      </c>
      <c r="L42" s="773">
        <v>0.12627380207523781</v>
      </c>
      <c r="M42" s="773">
        <v>0.12627380207523781</v>
      </c>
      <c r="N42" s="773">
        <v>0.12627380207523781</v>
      </c>
      <c r="O42" s="773">
        <v>0.12627380207523781</v>
      </c>
      <c r="P42" s="773">
        <v>0.12627380207523781</v>
      </c>
      <c r="Q42" s="773">
        <v>0.12627380207523781</v>
      </c>
      <c r="R42" s="773">
        <v>0.12627380207523781</v>
      </c>
      <c r="S42" s="773">
        <v>0.12627380207523781</v>
      </c>
      <c r="T42" s="773">
        <v>0.12627380207523781</v>
      </c>
      <c r="U42" s="773">
        <v>0.12627380207523781</v>
      </c>
      <c r="V42" s="773">
        <v>0.12627380207523781</v>
      </c>
      <c r="W42" s="773">
        <v>0.12627380207523781</v>
      </c>
      <c r="X42" s="773">
        <v>0.12627380207523781</v>
      </c>
      <c r="Y42" s="773">
        <v>0.12627380207523781</v>
      </c>
      <c r="Z42" s="773">
        <v>0.12627380207523781</v>
      </c>
      <c r="AA42" s="773">
        <v>0.12627380207523781</v>
      </c>
      <c r="AB42" s="773">
        <v>0.12627380207523781</v>
      </c>
      <c r="AC42" s="773">
        <v>0.12627380207523781</v>
      </c>
      <c r="AD42" s="773">
        <v>0.12627380207523781</v>
      </c>
      <c r="AE42" s="773">
        <v>0.12627380207523781</v>
      </c>
      <c r="AF42" s="773">
        <v>0.12627380207523781</v>
      </c>
      <c r="AG42" s="773">
        <v>0.12627380207523781</v>
      </c>
      <c r="AH42" s="773">
        <v>0.12627380207523781</v>
      </c>
      <c r="AI42" s="773">
        <v>0.12627380207523781</v>
      </c>
      <c r="AJ42" s="774">
        <v>0.12627380207523781</v>
      </c>
    </row>
    <row r="43" spans="1:36" ht="25.35" customHeight="1" x14ac:dyDescent="0.25">
      <c r="A43" s="217"/>
      <c r="B43" s="960"/>
      <c r="C43" s="830" t="s">
        <v>280</v>
      </c>
      <c r="D43" s="831" t="s">
        <v>281</v>
      </c>
      <c r="E43" s="832" t="s">
        <v>282</v>
      </c>
      <c r="F43" s="802" t="s">
        <v>274</v>
      </c>
      <c r="G43" s="802">
        <v>2</v>
      </c>
      <c r="H43" s="772">
        <v>2.5441542264785908</v>
      </c>
      <c r="I43" s="696">
        <f>H43+SUM(I44:I49)</f>
        <v>2.6596385402479177</v>
      </c>
      <c r="J43" s="696">
        <f t="shared" ref="J43:AJ43" si="10">I43+SUM(J44:J49)</f>
        <v>2.7727593394895633</v>
      </c>
      <c r="K43" s="696">
        <f t="shared" si="10"/>
        <v>2.8862224647295429</v>
      </c>
      <c r="L43" s="615">
        <f t="shared" si="10"/>
        <v>2.9922362875145865</v>
      </c>
      <c r="M43" s="615">
        <f>L43+SUM(M44:M49)</f>
        <v>3.0939398625180119</v>
      </c>
      <c r="N43" s="615">
        <f t="shared" si="10"/>
        <v>3.1914000982900368</v>
      </c>
      <c r="O43" s="615">
        <f t="shared" si="10"/>
        <v>3.2875488845352985</v>
      </c>
      <c r="P43" s="615">
        <f t="shared" si="10"/>
        <v>3.3793586614035438</v>
      </c>
      <c r="Q43" s="615">
        <f t="shared" si="10"/>
        <v>3.4680704561033782</v>
      </c>
      <c r="R43" s="615">
        <f t="shared" si="10"/>
        <v>3.5546973562897777</v>
      </c>
      <c r="S43" s="615">
        <f t="shared" si="10"/>
        <v>3.6360818925785745</v>
      </c>
      <c r="T43" s="615">
        <f t="shared" si="10"/>
        <v>3.7141162465863005</v>
      </c>
      <c r="U43" s="615">
        <f t="shared" si="10"/>
        <v>3.7893463501243336</v>
      </c>
      <c r="V43" s="615">
        <f t="shared" si="10"/>
        <v>3.8605979048506245</v>
      </c>
      <c r="W43" s="615">
        <f t="shared" si="10"/>
        <v>3.9463800609645507</v>
      </c>
      <c r="X43" s="615">
        <f t="shared" si="10"/>
        <v>4.0314359884532625</v>
      </c>
      <c r="Y43" s="615">
        <f t="shared" si="10"/>
        <v>4.1157795703955671</v>
      </c>
      <c r="Z43" s="615">
        <f t="shared" si="10"/>
        <v>4.1994260985361391</v>
      </c>
      <c r="AA43" s="615">
        <f t="shared" si="10"/>
        <v>4.2823892890683801</v>
      </c>
      <c r="AB43" s="615">
        <f t="shared" si="10"/>
        <v>4.3652607443446412</v>
      </c>
      <c r="AC43" s="615">
        <f t="shared" si="10"/>
        <v>4.4474760510128037</v>
      </c>
      <c r="AD43" s="615">
        <f t="shared" si="10"/>
        <v>4.5290487186710777</v>
      </c>
      <c r="AE43" s="615">
        <f t="shared" si="10"/>
        <v>4.6099921885905557</v>
      </c>
      <c r="AF43" s="615">
        <f t="shared" si="10"/>
        <v>4.6903183483385016</v>
      </c>
      <c r="AG43" s="615">
        <f t="shared" si="10"/>
        <v>4.7700405121308602</v>
      </c>
      <c r="AH43" s="615">
        <f t="shared" si="10"/>
        <v>4.8491704465177072</v>
      </c>
      <c r="AI43" s="615">
        <f t="shared" si="10"/>
        <v>4.9277183752911116</v>
      </c>
      <c r="AJ43" s="779">
        <f t="shared" si="10"/>
        <v>5.0056974422898994</v>
      </c>
    </row>
    <row r="44" spans="1:36" ht="25.35" customHeight="1" x14ac:dyDescent="0.2">
      <c r="A44" s="218"/>
      <c r="B44" s="960"/>
      <c r="C44" s="826" t="s">
        <v>283</v>
      </c>
      <c r="D44" s="833" t="s">
        <v>284</v>
      </c>
      <c r="E44" s="828" t="s">
        <v>285</v>
      </c>
      <c r="F44" s="829" t="s">
        <v>274</v>
      </c>
      <c r="G44" s="829">
        <v>2</v>
      </c>
      <c r="H44" s="772">
        <v>7.1325981807840749E-2</v>
      </c>
      <c r="I44" s="696">
        <v>6.8716675838193172E-2</v>
      </c>
      <c r="J44" s="696">
        <v>6.6370639417028837E-2</v>
      </c>
      <c r="K44" s="696">
        <v>6.6729483000674591E-2</v>
      </c>
      <c r="L44" s="773">
        <v>6.1228492678401768E-2</v>
      </c>
      <c r="M44" s="773">
        <v>5.7786118051363952E-2</v>
      </c>
      <c r="N44" s="773">
        <v>5.4393398219580204E-2</v>
      </c>
      <c r="O44" s="773">
        <v>5.3913302905456852E-2</v>
      </c>
      <c r="P44" s="773">
        <v>5.0393786913420016E-2</v>
      </c>
      <c r="Q44" s="773">
        <v>4.8098678638792962E-2</v>
      </c>
      <c r="R44" s="773">
        <v>4.6800856675661022E-2</v>
      </c>
      <c r="S44" s="773">
        <v>4.2337152249433803E-2</v>
      </c>
      <c r="T44" s="773">
        <v>3.9748595536686845E-2</v>
      </c>
      <c r="U44" s="773">
        <v>3.7690024902015853E-2</v>
      </c>
      <c r="V44" s="773">
        <v>3.4449481750835578E-2</v>
      </c>
      <c r="W44" s="773">
        <v>4.9636542333834147E-2</v>
      </c>
      <c r="X44" s="773">
        <v>4.9600557773722721E-2</v>
      </c>
      <c r="Y44" s="773">
        <v>4.9565453997522484E-2</v>
      </c>
      <c r="Z44" s="773">
        <v>4.9531202492931609E-2</v>
      </c>
      <c r="AA44" s="773">
        <v>4.9497775892116326E-2</v>
      </c>
      <c r="AB44" s="773">
        <v>5.0040354943918189E-2</v>
      </c>
      <c r="AC44" s="773">
        <v>5.0008209135135061E-2</v>
      </c>
      <c r="AD44" s="773">
        <v>4.9976827808083824E-2</v>
      </c>
      <c r="AE44" s="773">
        <v>4.9946186912525288E-2</v>
      </c>
      <c r="AF44" s="773">
        <v>4.9916263336597738E-2</v>
      </c>
      <c r="AG44" s="773">
        <v>4.988703486322979E-2</v>
      </c>
      <c r="AH44" s="773">
        <v>4.9858480128882068E-2</v>
      </c>
      <c r="AI44" s="773">
        <v>4.9830578584502329E-2</v>
      </c>
      <c r="AJ44" s="774">
        <v>4.9803310458539966E-2</v>
      </c>
    </row>
    <row r="45" spans="1:36" ht="25.35" customHeight="1" x14ac:dyDescent="0.2">
      <c r="A45" s="218"/>
      <c r="B45" s="960"/>
      <c r="C45" s="826" t="s">
        <v>286</v>
      </c>
      <c r="D45" s="833" t="s">
        <v>287</v>
      </c>
      <c r="E45" s="828" t="s">
        <v>288</v>
      </c>
      <c r="F45" s="829" t="s">
        <v>274</v>
      </c>
      <c r="G45" s="829">
        <v>2</v>
      </c>
      <c r="H45" s="772">
        <v>5.7595334285707497E-2</v>
      </c>
      <c r="I45" s="696">
        <v>4.8064358502267243E-2</v>
      </c>
      <c r="J45" s="696">
        <v>4.8015049584324801E-2</v>
      </c>
      <c r="K45" s="696">
        <v>4.7967564332517518E-2</v>
      </c>
      <c r="L45" s="773">
        <v>4.5994412909416464E-2</v>
      </c>
      <c r="M45" s="773">
        <v>4.5103774710817321E-2</v>
      </c>
      <c r="N45" s="773">
        <v>4.4233167830093255E-2</v>
      </c>
      <c r="O45" s="773">
        <v>4.3380111914063782E-2</v>
      </c>
      <c r="P45" s="773">
        <v>4.2544883350990229E-2</v>
      </c>
      <c r="Q45" s="773">
        <v>4.1726455363253791E-2</v>
      </c>
      <c r="R45" s="773">
        <v>4.092348771038911E-2</v>
      </c>
      <c r="S45" s="773">
        <v>4.0136986912685635E-2</v>
      </c>
      <c r="T45" s="773">
        <v>3.9365705395104228E-2</v>
      </c>
      <c r="U45" s="773">
        <v>3.8610620523218661E-2</v>
      </c>
      <c r="V45" s="773">
        <v>3.7867673297133989E-2</v>
      </c>
      <c r="W45" s="773">
        <v>3.7155493745876636E-2</v>
      </c>
      <c r="X45" s="773">
        <v>3.6448635092840395E-2</v>
      </c>
      <c r="Y45" s="773">
        <v>3.5755185405276432E-2</v>
      </c>
      <c r="Z45" s="773">
        <v>3.507656869681125E-2</v>
      </c>
      <c r="AA45" s="773">
        <v>3.4411224147887214E-2</v>
      </c>
      <c r="AB45" s="773">
        <v>3.3759830957199359E-2</v>
      </c>
      <c r="AC45" s="773">
        <v>3.3120985976541208E-2</v>
      </c>
      <c r="AD45" s="773">
        <v>3.2495239084552277E-2</v>
      </c>
      <c r="AE45" s="773">
        <v>3.1882534900007843E-2</v>
      </c>
      <c r="AF45" s="773">
        <v>3.1281332159868863E-2</v>
      </c>
      <c r="AG45" s="773">
        <v>3.0693069471945309E-2</v>
      </c>
      <c r="AH45" s="773">
        <v>3.0116210670053135E-2</v>
      </c>
      <c r="AI45" s="773">
        <v>2.9549224057443185E-2</v>
      </c>
      <c r="AJ45" s="774">
        <v>2.8995040323621778E-2</v>
      </c>
    </row>
    <row r="46" spans="1:36" ht="25.35" customHeight="1" x14ac:dyDescent="0.2">
      <c r="A46" s="218"/>
      <c r="B46" s="960"/>
      <c r="C46" s="826" t="s">
        <v>289</v>
      </c>
      <c r="D46" s="827" t="s">
        <v>290</v>
      </c>
      <c r="E46" s="828" t="s">
        <v>291</v>
      </c>
      <c r="F46" s="829" t="s">
        <v>274</v>
      </c>
      <c r="G46" s="829">
        <v>2</v>
      </c>
      <c r="H46" s="772">
        <v>0</v>
      </c>
      <c r="I46" s="696">
        <v>0</v>
      </c>
      <c r="J46" s="696">
        <v>0</v>
      </c>
      <c r="K46" s="696">
        <v>0</v>
      </c>
      <c r="L46" s="773">
        <v>0</v>
      </c>
      <c r="M46" s="773">
        <v>0</v>
      </c>
      <c r="N46" s="773">
        <v>0</v>
      </c>
      <c r="O46" s="773">
        <v>0</v>
      </c>
      <c r="P46" s="773">
        <v>0</v>
      </c>
      <c r="Q46" s="773">
        <v>0</v>
      </c>
      <c r="R46" s="773">
        <v>0</v>
      </c>
      <c r="S46" s="773">
        <v>0</v>
      </c>
      <c r="T46" s="773">
        <v>0</v>
      </c>
      <c r="U46" s="773">
        <v>0</v>
      </c>
      <c r="V46" s="773">
        <v>0</v>
      </c>
      <c r="W46" s="773">
        <v>0</v>
      </c>
      <c r="X46" s="773">
        <v>0</v>
      </c>
      <c r="Y46" s="773">
        <v>0</v>
      </c>
      <c r="Z46" s="773">
        <v>0</v>
      </c>
      <c r="AA46" s="773">
        <v>0</v>
      </c>
      <c r="AB46" s="773">
        <v>0</v>
      </c>
      <c r="AC46" s="773">
        <v>0</v>
      </c>
      <c r="AD46" s="773">
        <v>0</v>
      </c>
      <c r="AE46" s="773">
        <v>0</v>
      </c>
      <c r="AF46" s="773">
        <v>0</v>
      </c>
      <c r="AG46" s="773">
        <v>0</v>
      </c>
      <c r="AH46" s="773">
        <v>0</v>
      </c>
      <c r="AI46" s="773">
        <v>0</v>
      </c>
      <c r="AJ46" s="774">
        <v>0</v>
      </c>
    </row>
    <row r="47" spans="1:36" ht="25.35" customHeight="1" x14ac:dyDescent="0.2">
      <c r="A47" s="218"/>
      <c r="B47" s="960"/>
      <c r="C47" s="826" t="s">
        <v>292</v>
      </c>
      <c r="D47" s="827" t="s">
        <v>293</v>
      </c>
      <c r="E47" s="828" t="s">
        <v>294</v>
      </c>
      <c r="F47" s="829" t="s">
        <v>274</v>
      </c>
      <c r="G47" s="829">
        <v>2</v>
      </c>
      <c r="H47" s="772">
        <v>0</v>
      </c>
      <c r="I47" s="696">
        <v>0</v>
      </c>
      <c r="J47" s="696">
        <v>0</v>
      </c>
      <c r="K47" s="696">
        <v>0</v>
      </c>
      <c r="L47" s="773">
        <v>0</v>
      </c>
      <c r="M47" s="773">
        <v>0</v>
      </c>
      <c r="N47" s="773">
        <v>0</v>
      </c>
      <c r="O47" s="773">
        <v>0</v>
      </c>
      <c r="P47" s="773">
        <v>0</v>
      </c>
      <c r="Q47" s="773">
        <v>0</v>
      </c>
      <c r="R47" s="773">
        <v>0</v>
      </c>
      <c r="S47" s="773">
        <v>0</v>
      </c>
      <c r="T47" s="773">
        <v>0</v>
      </c>
      <c r="U47" s="773">
        <v>0</v>
      </c>
      <c r="V47" s="773">
        <v>0</v>
      </c>
      <c r="W47" s="773">
        <v>0</v>
      </c>
      <c r="X47" s="773">
        <v>0</v>
      </c>
      <c r="Y47" s="773">
        <v>0</v>
      </c>
      <c r="Z47" s="773">
        <v>0</v>
      </c>
      <c r="AA47" s="773">
        <v>0</v>
      </c>
      <c r="AB47" s="773">
        <v>0</v>
      </c>
      <c r="AC47" s="773">
        <v>0</v>
      </c>
      <c r="AD47" s="773">
        <v>0</v>
      </c>
      <c r="AE47" s="773">
        <v>0</v>
      </c>
      <c r="AF47" s="773">
        <v>0</v>
      </c>
      <c r="AG47" s="773">
        <v>0</v>
      </c>
      <c r="AH47" s="773">
        <v>0</v>
      </c>
      <c r="AI47" s="773">
        <v>0</v>
      </c>
      <c r="AJ47" s="774">
        <v>0</v>
      </c>
    </row>
    <row r="48" spans="1:36" ht="25.35" customHeight="1" x14ac:dyDescent="0.2">
      <c r="A48" s="218"/>
      <c r="B48" s="960"/>
      <c r="C48" s="826" t="s">
        <v>295</v>
      </c>
      <c r="D48" s="827" t="s">
        <v>296</v>
      </c>
      <c r="E48" s="828" t="s">
        <v>297</v>
      </c>
      <c r="F48" s="829" t="s">
        <v>274</v>
      </c>
      <c r="G48" s="829">
        <v>2</v>
      </c>
      <c r="H48" s="772">
        <v>0</v>
      </c>
      <c r="I48" s="696">
        <v>0</v>
      </c>
      <c r="J48" s="696">
        <v>0</v>
      </c>
      <c r="K48" s="696">
        <v>0</v>
      </c>
      <c r="L48" s="773">
        <v>0</v>
      </c>
      <c r="M48" s="773">
        <v>0</v>
      </c>
      <c r="N48" s="773">
        <v>0</v>
      </c>
      <c r="O48" s="773">
        <v>0</v>
      </c>
      <c r="P48" s="773">
        <v>0</v>
      </c>
      <c r="Q48" s="773">
        <v>0</v>
      </c>
      <c r="R48" s="773">
        <v>0</v>
      </c>
      <c r="S48" s="773">
        <v>0</v>
      </c>
      <c r="T48" s="773">
        <v>0</v>
      </c>
      <c r="U48" s="773">
        <v>0</v>
      </c>
      <c r="V48" s="773">
        <v>0</v>
      </c>
      <c r="W48" s="773">
        <v>0</v>
      </c>
      <c r="X48" s="773">
        <v>0</v>
      </c>
      <c r="Y48" s="773">
        <v>0</v>
      </c>
      <c r="Z48" s="773">
        <v>0</v>
      </c>
      <c r="AA48" s="773">
        <v>0</v>
      </c>
      <c r="AB48" s="773">
        <v>0</v>
      </c>
      <c r="AC48" s="773">
        <v>0</v>
      </c>
      <c r="AD48" s="773">
        <v>0</v>
      </c>
      <c r="AE48" s="773">
        <v>0</v>
      </c>
      <c r="AF48" s="773">
        <v>0</v>
      </c>
      <c r="AG48" s="773">
        <v>0</v>
      </c>
      <c r="AH48" s="773">
        <v>0</v>
      </c>
      <c r="AI48" s="773">
        <v>0</v>
      </c>
      <c r="AJ48" s="774">
        <v>0</v>
      </c>
    </row>
    <row r="49" spans="1:36" ht="25.35" customHeight="1" x14ac:dyDescent="0.2">
      <c r="A49" s="218"/>
      <c r="B49" s="960"/>
      <c r="C49" s="826" t="s">
        <v>298</v>
      </c>
      <c r="D49" s="827" t="s">
        <v>299</v>
      </c>
      <c r="E49" s="828" t="s">
        <v>300</v>
      </c>
      <c r="F49" s="829" t="s">
        <v>274</v>
      </c>
      <c r="G49" s="829">
        <v>2</v>
      </c>
      <c r="H49" s="772">
        <v>0</v>
      </c>
      <c r="I49" s="696">
        <v>-1.2967205711333087E-3</v>
      </c>
      <c r="J49" s="696">
        <v>-1.2648897597081822E-3</v>
      </c>
      <c r="K49" s="696">
        <v>-1.2339220932123115E-3</v>
      </c>
      <c r="L49" s="773">
        <v>-1.2090828027744723E-3</v>
      </c>
      <c r="M49" s="773">
        <v>-1.1863177587560347E-3</v>
      </c>
      <c r="N49" s="773">
        <v>-1.1663302776485848E-3</v>
      </c>
      <c r="O49" s="773">
        <v>-1.1446285742588282E-3</v>
      </c>
      <c r="P49" s="773">
        <v>-1.1288933961650812E-3</v>
      </c>
      <c r="Q49" s="773">
        <v>-1.1133393022124867E-3</v>
      </c>
      <c r="R49" s="773">
        <v>-1.0974441996504923E-3</v>
      </c>
      <c r="S49" s="773">
        <v>-1.0896028733225933E-3</v>
      </c>
      <c r="T49" s="773">
        <v>-1.0799469240649904E-3</v>
      </c>
      <c r="U49" s="773">
        <v>-1.0705418872014691E-3</v>
      </c>
      <c r="V49" s="773">
        <v>-1.0656003216788648E-3</v>
      </c>
      <c r="W49" s="773">
        <v>-1.0098799657844869E-3</v>
      </c>
      <c r="X49" s="773">
        <v>-9.9326537785180313E-4</v>
      </c>
      <c r="Y49" s="773">
        <v>-9.7705746049466706E-4</v>
      </c>
      <c r="Z49" s="773">
        <v>-9.6124304917047951E-4</v>
      </c>
      <c r="AA49" s="773">
        <v>-9.4580950776280395E-4</v>
      </c>
      <c r="AB49" s="773">
        <v>-9.2873062485691914E-4</v>
      </c>
      <c r="AC49" s="773">
        <v>-9.1388844351351559E-4</v>
      </c>
      <c r="AD49" s="773">
        <v>-8.9939923436183197E-4</v>
      </c>
      <c r="AE49" s="773">
        <v>-8.8525189305513016E-4</v>
      </c>
      <c r="AF49" s="773">
        <v>-8.7143574852051157E-4</v>
      </c>
      <c r="AG49" s="773">
        <v>-8.5794054281684265E-4</v>
      </c>
      <c r="AH49" s="773">
        <v>-8.4475641208855317E-4</v>
      </c>
      <c r="AI49" s="773">
        <v>-8.3187386854112824E-4</v>
      </c>
      <c r="AJ49" s="774">
        <v>-8.1928378337354038E-4</v>
      </c>
    </row>
    <row r="50" spans="1:36" ht="25.35" customHeight="1" x14ac:dyDescent="0.2">
      <c r="A50" s="218"/>
      <c r="B50" s="960"/>
      <c r="C50" s="826" t="s">
        <v>301</v>
      </c>
      <c r="D50" s="827" t="s">
        <v>302</v>
      </c>
      <c r="E50" s="828" t="s">
        <v>279</v>
      </c>
      <c r="F50" s="829" t="s">
        <v>274</v>
      </c>
      <c r="G50" s="829">
        <v>2</v>
      </c>
      <c r="H50" s="772">
        <v>0.12596169572218557</v>
      </c>
      <c r="I50" s="696">
        <v>0.12596169572218557</v>
      </c>
      <c r="J50" s="696">
        <v>0.12596169572218557</v>
      </c>
      <c r="K50" s="696">
        <v>0.12596169572218557</v>
      </c>
      <c r="L50" s="773">
        <v>0.12596169572218557</v>
      </c>
      <c r="M50" s="773">
        <v>0.12596169572218557</v>
      </c>
      <c r="N50" s="773">
        <v>0.12596169572218557</v>
      </c>
      <c r="O50" s="773">
        <v>0.12596169572218557</v>
      </c>
      <c r="P50" s="773">
        <v>0.12596169572218557</v>
      </c>
      <c r="Q50" s="773">
        <v>0.12596169572218557</v>
      </c>
      <c r="R50" s="773">
        <v>0.12596169572218557</v>
      </c>
      <c r="S50" s="773">
        <v>0.12596169572218557</v>
      </c>
      <c r="T50" s="773">
        <v>0.12596169572218557</v>
      </c>
      <c r="U50" s="773">
        <v>0.12596169572218557</v>
      </c>
      <c r="V50" s="773">
        <v>0.12596169572218557</v>
      </c>
      <c r="W50" s="773">
        <v>0.12596169572218557</v>
      </c>
      <c r="X50" s="773">
        <v>0.12596169572218557</v>
      </c>
      <c r="Y50" s="773">
        <v>0.12596169572218557</v>
      </c>
      <c r="Z50" s="773">
        <v>0.12596169572218557</v>
      </c>
      <c r="AA50" s="773">
        <v>0.12596169572218557</v>
      </c>
      <c r="AB50" s="773">
        <v>0.12596169572218557</v>
      </c>
      <c r="AC50" s="773">
        <v>0.12596169572218557</v>
      </c>
      <c r="AD50" s="773">
        <v>0.12596169572218557</v>
      </c>
      <c r="AE50" s="773">
        <v>0.12596169572218557</v>
      </c>
      <c r="AF50" s="773">
        <v>0.12596169572218557</v>
      </c>
      <c r="AG50" s="773">
        <v>0.12596169572218557</v>
      </c>
      <c r="AH50" s="773">
        <v>0.12596169572218557</v>
      </c>
      <c r="AI50" s="773">
        <v>0.12596169572218557</v>
      </c>
      <c r="AJ50" s="774">
        <v>0.12596169572218557</v>
      </c>
    </row>
    <row r="51" spans="1:36" ht="25.35" customHeight="1" x14ac:dyDescent="0.2">
      <c r="A51" s="218"/>
      <c r="B51" s="960"/>
      <c r="C51" s="826" t="s">
        <v>303</v>
      </c>
      <c r="D51" s="827" t="s">
        <v>304</v>
      </c>
      <c r="E51" s="828" t="s">
        <v>305</v>
      </c>
      <c r="F51" s="829" t="s">
        <v>274</v>
      </c>
      <c r="G51" s="829">
        <v>2</v>
      </c>
      <c r="H51" s="772">
        <v>2.728989740933939</v>
      </c>
      <c r="I51" s="696">
        <v>2.6794240405910248</v>
      </c>
      <c r="J51" s="696">
        <v>2.6299445028491673</v>
      </c>
      <c r="K51" s="696">
        <v>2.5805483046938531</v>
      </c>
      <c r="L51" s="773">
        <v>2.533154016868421</v>
      </c>
      <c r="M51" s="773">
        <v>2.4866767245878445</v>
      </c>
      <c r="N51" s="773">
        <v>2.4410931806745553</v>
      </c>
      <c r="O51" s="773">
        <v>2.3963878188887837</v>
      </c>
      <c r="P51" s="773">
        <v>2.3525359038402773</v>
      </c>
      <c r="Q51" s="773">
        <v>2.3095204252946524</v>
      </c>
      <c r="R51" s="773">
        <v>2.2673263177364813</v>
      </c>
      <c r="S51" s="773">
        <v>2.2259277896561565</v>
      </c>
      <c r="T51" s="773">
        <v>2.1853117227422572</v>
      </c>
      <c r="U51" s="773">
        <v>2.1454616298429547</v>
      </c>
      <c r="V51" s="773">
        <v>2.1063602055095862</v>
      </c>
      <c r="W51" s="773">
        <v>2.0680354737023898</v>
      </c>
      <c r="X51" s="773">
        <v>2.0304368369022963</v>
      </c>
      <c r="Y51" s="773">
        <v>1.9935504153010268</v>
      </c>
      <c r="Z51" s="773">
        <v>1.9573609203185711</v>
      </c>
      <c r="AA51" s="773">
        <v>1.9218546388245625</v>
      </c>
      <c r="AB51" s="773">
        <v>1.8870195244355841</v>
      </c>
      <c r="AC51" s="773">
        <v>1.8528404392906677</v>
      </c>
      <c r="AD51" s="773">
        <v>1.8193038766302791</v>
      </c>
      <c r="AE51" s="773">
        <v>1.7863963979327089</v>
      </c>
      <c r="AF51" s="773">
        <v>1.7541061182942426</v>
      </c>
      <c r="AG51" s="773">
        <v>1.7224197260799963</v>
      </c>
      <c r="AH51" s="773">
        <v>1.6913254572416252</v>
      </c>
      <c r="AI51" s="773">
        <v>1.6608130904124974</v>
      </c>
      <c r="AJ51" s="774">
        <v>1.6308694841057914</v>
      </c>
    </row>
    <row r="52" spans="1:36" ht="25.35" customHeight="1" x14ac:dyDescent="0.2">
      <c r="A52" s="218"/>
      <c r="B52" s="960"/>
      <c r="C52" s="826" t="s">
        <v>306</v>
      </c>
      <c r="D52" s="827" t="s">
        <v>307</v>
      </c>
      <c r="E52" s="828" t="s">
        <v>279</v>
      </c>
      <c r="F52" s="829" t="s">
        <v>274</v>
      </c>
      <c r="G52" s="829">
        <v>2</v>
      </c>
      <c r="H52" s="772">
        <v>0.13276725892564598</v>
      </c>
      <c r="I52" s="696">
        <v>0.13276725892564598</v>
      </c>
      <c r="J52" s="696">
        <v>0.13276725892564598</v>
      </c>
      <c r="K52" s="696">
        <v>0.13276725892564598</v>
      </c>
      <c r="L52" s="773">
        <v>0.13276725892564598</v>
      </c>
      <c r="M52" s="773">
        <v>0.13276725892564598</v>
      </c>
      <c r="N52" s="773">
        <v>0.13276725892564598</v>
      </c>
      <c r="O52" s="773">
        <v>0.13276725892564598</v>
      </c>
      <c r="P52" s="773">
        <v>0.13276725892564598</v>
      </c>
      <c r="Q52" s="773">
        <v>0.13276725892564598</v>
      </c>
      <c r="R52" s="773">
        <v>0.13276725892564598</v>
      </c>
      <c r="S52" s="773">
        <v>0.13276725892564598</v>
      </c>
      <c r="T52" s="773">
        <v>0.13276725892564598</v>
      </c>
      <c r="U52" s="773">
        <v>0.13276725892564598</v>
      </c>
      <c r="V52" s="773">
        <v>0.13276725892564598</v>
      </c>
      <c r="W52" s="773">
        <v>0.13276725892564598</v>
      </c>
      <c r="X52" s="773">
        <v>0.13276725892564598</v>
      </c>
      <c r="Y52" s="773">
        <v>0.13276725892564598</v>
      </c>
      <c r="Z52" s="773">
        <v>0.13276725892564598</v>
      </c>
      <c r="AA52" s="773">
        <v>0.13276725892564598</v>
      </c>
      <c r="AB52" s="773">
        <v>0.13276725892564598</v>
      </c>
      <c r="AC52" s="773">
        <v>0.13276725892564598</v>
      </c>
      <c r="AD52" s="773">
        <v>0.13276725892564598</v>
      </c>
      <c r="AE52" s="773">
        <v>0.13276725892564598</v>
      </c>
      <c r="AF52" s="773">
        <v>0.13276725892564598</v>
      </c>
      <c r="AG52" s="773">
        <v>0.13276725892564598</v>
      </c>
      <c r="AH52" s="773">
        <v>0.13276725892564598</v>
      </c>
      <c r="AI52" s="773">
        <v>0.13276725892564598</v>
      </c>
      <c r="AJ52" s="774">
        <v>0.13276725892564598</v>
      </c>
    </row>
    <row r="53" spans="1:36" ht="25.35" customHeight="1" thickBot="1" x14ac:dyDescent="0.25">
      <c r="A53" s="218"/>
      <c r="B53" s="961"/>
      <c r="C53" s="834" t="s">
        <v>308</v>
      </c>
      <c r="D53" s="835" t="s">
        <v>309</v>
      </c>
      <c r="E53" s="836" t="s">
        <v>310</v>
      </c>
      <c r="F53" s="837" t="s">
        <v>274</v>
      </c>
      <c r="G53" s="837">
        <v>2</v>
      </c>
      <c r="H53" s="809">
        <f>SUM(H40+H41+H42+H43+H50+H51+H52)</f>
        <v>6.2095932713846897</v>
      </c>
      <c r="I53" s="697">
        <f t="shared" ref="I53:AJ53" si="11">SUM(I40+I41+I42+I43+I50+I51+I52)</f>
        <v>6.2771486980103317</v>
      </c>
      <c r="J53" s="697">
        <f t="shared" si="11"/>
        <v>6.3424265627391394</v>
      </c>
      <c r="K53" s="697">
        <f t="shared" si="11"/>
        <v>6.4081298840574856</v>
      </c>
      <c r="L53" s="819">
        <f t="shared" si="11"/>
        <v>6.4683856052219175</v>
      </c>
      <c r="M53" s="819">
        <f t="shared" si="11"/>
        <v>6.5252478670789253</v>
      </c>
      <c r="N53" s="819">
        <f t="shared" si="11"/>
        <v>6.5787603319511758</v>
      </c>
      <c r="O53" s="819">
        <f t="shared" si="11"/>
        <v>6.631839324245477</v>
      </c>
      <c r="P53" s="819">
        <f t="shared" si="11"/>
        <v>6.6814325496552813</v>
      </c>
      <c r="Q53" s="819">
        <f t="shared" si="11"/>
        <v>6.7287640260808947</v>
      </c>
      <c r="R53" s="819">
        <f t="shared" si="11"/>
        <v>6.7748317765801644</v>
      </c>
      <c r="S53" s="819">
        <f t="shared" si="11"/>
        <v>6.8164525411699257</v>
      </c>
      <c r="T53" s="819">
        <f t="shared" si="11"/>
        <v>6.8555053840583087</v>
      </c>
      <c r="U53" s="819">
        <f t="shared" si="11"/>
        <v>6.8925197508003766</v>
      </c>
      <c r="V53" s="819">
        <f t="shared" si="11"/>
        <v>6.9263040384935239</v>
      </c>
      <c r="W53" s="819">
        <f t="shared" si="11"/>
        <v>6.9753954221781518</v>
      </c>
      <c r="X53" s="819">
        <f t="shared" si="11"/>
        <v>7.0244864751958902</v>
      </c>
      <c r="Y53" s="819">
        <f t="shared" si="11"/>
        <v>7.0735772016836718</v>
      </c>
      <c r="Z53" s="819">
        <f t="shared" si="11"/>
        <v>7.1226676056655052</v>
      </c>
      <c r="AA53" s="819">
        <f t="shared" si="11"/>
        <v>7.1717576910567873</v>
      </c>
      <c r="AB53" s="819">
        <f t="shared" si="11"/>
        <v>7.2214270146719235</v>
      </c>
      <c r="AC53" s="819">
        <f t="shared" si="11"/>
        <v>7.2710960261364814</v>
      </c>
      <c r="AD53" s="819">
        <f t="shared" si="11"/>
        <v>7.3207647291210591</v>
      </c>
      <c r="AE53" s="819">
        <f t="shared" si="11"/>
        <v>7.3704331272003047</v>
      </c>
      <c r="AF53" s="819">
        <f t="shared" si="11"/>
        <v>7.4201012238564585</v>
      </c>
      <c r="AG53" s="819">
        <f t="shared" si="11"/>
        <v>7.469769022482768</v>
      </c>
      <c r="AH53" s="819">
        <f t="shared" si="11"/>
        <v>7.519436526386726</v>
      </c>
      <c r="AI53" s="819">
        <f t="shared" si="11"/>
        <v>7.5691037387931788</v>
      </c>
      <c r="AJ53" s="838">
        <f t="shared" si="11"/>
        <v>7.6187706628472638</v>
      </c>
    </row>
    <row r="54" spans="1:36" ht="25.35" customHeight="1" x14ac:dyDescent="0.2">
      <c r="A54" s="218"/>
      <c r="B54" s="951" t="s">
        <v>311</v>
      </c>
      <c r="C54" s="822" t="s">
        <v>312</v>
      </c>
      <c r="D54" s="839" t="s">
        <v>313</v>
      </c>
      <c r="E54" s="824" t="s">
        <v>305</v>
      </c>
      <c r="F54" s="825" t="s">
        <v>274</v>
      </c>
      <c r="G54" s="825">
        <v>2</v>
      </c>
      <c r="H54" s="766">
        <v>0.40543940578266863</v>
      </c>
      <c r="I54" s="700">
        <v>0.40543940578266863</v>
      </c>
      <c r="J54" s="700">
        <v>0.40543940578266863</v>
      </c>
      <c r="K54" s="700">
        <v>0.40543940578266863</v>
      </c>
      <c r="L54" s="812">
        <v>0.40543940578266863</v>
      </c>
      <c r="M54" s="812">
        <v>0.40543940578266863</v>
      </c>
      <c r="N54" s="812">
        <v>0.40543940578266863</v>
      </c>
      <c r="O54" s="812">
        <v>0.40543940578266863</v>
      </c>
      <c r="P54" s="812">
        <v>0.40543940578266863</v>
      </c>
      <c r="Q54" s="812">
        <v>0.40543940578266863</v>
      </c>
      <c r="R54" s="812">
        <v>0.40543940578266863</v>
      </c>
      <c r="S54" s="812">
        <v>0.40543940578266863</v>
      </c>
      <c r="T54" s="812">
        <v>0.40543940578266863</v>
      </c>
      <c r="U54" s="812">
        <v>0.40543940578266863</v>
      </c>
      <c r="V54" s="812">
        <v>0.40543940578266863</v>
      </c>
      <c r="W54" s="812">
        <v>0.40543940578266863</v>
      </c>
      <c r="X54" s="812">
        <v>0.40543940578266863</v>
      </c>
      <c r="Y54" s="812">
        <v>0.40543940578266863</v>
      </c>
      <c r="Z54" s="812">
        <v>0.40543940578266863</v>
      </c>
      <c r="AA54" s="812">
        <v>0.40543940578266863</v>
      </c>
      <c r="AB54" s="812">
        <v>0.40543940578266863</v>
      </c>
      <c r="AC54" s="812">
        <v>0.40543940578266863</v>
      </c>
      <c r="AD54" s="812">
        <v>0.40543940578266863</v>
      </c>
      <c r="AE54" s="812">
        <v>0.40543940578266863</v>
      </c>
      <c r="AF54" s="812">
        <v>0.40543940578266863</v>
      </c>
      <c r="AG54" s="812">
        <v>0.40543940578266863</v>
      </c>
      <c r="AH54" s="812">
        <v>0.40543940578266863</v>
      </c>
      <c r="AI54" s="812">
        <v>0.40543940578266863</v>
      </c>
      <c r="AJ54" s="813">
        <v>0.40543940578266863</v>
      </c>
    </row>
    <row r="55" spans="1:36" ht="25.35" customHeight="1" x14ac:dyDescent="0.2">
      <c r="A55" s="218"/>
      <c r="B55" s="960"/>
      <c r="C55" s="826" t="s">
        <v>314</v>
      </c>
      <c r="D55" s="840" t="s">
        <v>315</v>
      </c>
      <c r="E55" s="828" t="s">
        <v>305</v>
      </c>
      <c r="F55" s="829" t="s">
        <v>274</v>
      </c>
      <c r="G55" s="829">
        <v>2</v>
      </c>
      <c r="H55" s="772">
        <v>0</v>
      </c>
      <c r="I55" s="696">
        <v>0</v>
      </c>
      <c r="J55" s="696">
        <v>0</v>
      </c>
      <c r="K55" s="696">
        <v>0</v>
      </c>
      <c r="L55" s="773">
        <v>0</v>
      </c>
      <c r="M55" s="773">
        <v>0</v>
      </c>
      <c r="N55" s="773">
        <v>0</v>
      </c>
      <c r="O55" s="773">
        <v>0</v>
      </c>
      <c r="P55" s="773">
        <v>0</v>
      </c>
      <c r="Q55" s="773">
        <v>0</v>
      </c>
      <c r="R55" s="773">
        <v>0</v>
      </c>
      <c r="S55" s="773">
        <v>0</v>
      </c>
      <c r="T55" s="773">
        <v>0</v>
      </c>
      <c r="U55" s="773">
        <v>0</v>
      </c>
      <c r="V55" s="773">
        <v>0</v>
      </c>
      <c r="W55" s="773">
        <v>0</v>
      </c>
      <c r="X55" s="773">
        <v>0</v>
      </c>
      <c r="Y55" s="773">
        <v>0</v>
      </c>
      <c r="Z55" s="773">
        <v>0</v>
      </c>
      <c r="AA55" s="773">
        <v>0</v>
      </c>
      <c r="AB55" s="773">
        <v>0</v>
      </c>
      <c r="AC55" s="773">
        <v>0</v>
      </c>
      <c r="AD55" s="773">
        <v>0</v>
      </c>
      <c r="AE55" s="773">
        <v>0</v>
      </c>
      <c r="AF55" s="773">
        <v>0</v>
      </c>
      <c r="AG55" s="773">
        <v>0</v>
      </c>
      <c r="AH55" s="773">
        <v>0</v>
      </c>
      <c r="AI55" s="773">
        <v>0</v>
      </c>
      <c r="AJ55" s="774">
        <v>0</v>
      </c>
    </row>
    <row r="56" spans="1:36" ht="25.35" customHeight="1" x14ac:dyDescent="0.2">
      <c r="A56" s="190"/>
      <c r="B56" s="960"/>
      <c r="C56" s="826" t="s">
        <v>316</v>
      </c>
      <c r="D56" s="840" t="s">
        <v>317</v>
      </c>
      <c r="E56" s="828" t="s">
        <v>305</v>
      </c>
      <c r="F56" s="829" t="s">
        <v>274</v>
      </c>
      <c r="G56" s="829">
        <v>2</v>
      </c>
      <c r="H56" s="772">
        <v>5.6758898572870367</v>
      </c>
      <c r="I56" s="696">
        <v>5.9067930151545003</v>
      </c>
      <c r="J56" s="696">
        <v>6.1321599082309142</v>
      </c>
      <c r="K56" s="696">
        <v>6.3546963696940306</v>
      </c>
      <c r="L56" s="773">
        <v>6.5635164956591243</v>
      </c>
      <c r="M56" s="773">
        <v>6.7641241080137942</v>
      </c>
      <c r="N56" s="773">
        <v>6.956319687463199</v>
      </c>
      <c r="O56" s="773">
        <v>7.1454290218623369</v>
      </c>
      <c r="P56" s="773">
        <v>7.3244526083618799</v>
      </c>
      <c r="Q56" s="773">
        <v>7.4997621839659683</v>
      </c>
      <c r="R56" s="773">
        <v>7.6686586208103691</v>
      </c>
      <c r="S56" s="773">
        <v>7.8293549082336398</v>
      </c>
      <c r="T56" s="773">
        <v>7.9848160386520526</v>
      </c>
      <c r="U56" s="773">
        <v>8.1353831281082911</v>
      </c>
      <c r="V56" s="773">
        <v>8.2795690146224015</v>
      </c>
      <c r="W56" s="773">
        <v>8.4350453460704244</v>
      </c>
      <c r="X56" s="773">
        <v>8.5858361264215599</v>
      </c>
      <c r="Y56" s="773">
        <v>8.7365814394340564</v>
      </c>
      <c r="Z56" s="773">
        <v>8.8816243972654565</v>
      </c>
      <c r="AA56" s="773">
        <v>9.0248028385459822</v>
      </c>
      <c r="AB56" s="773">
        <v>9.1643226591666842</v>
      </c>
      <c r="AC56" s="773">
        <v>9.3031038032753095</v>
      </c>
      <c r="AD56" s="773">
        <v>9.4363398118980992</v>
      </c>
      <c r="AE56" s="773">
        <v>9.5697387628743744</v>
      </c>
      <c r="AF56" s="773">
        <v>9.7008066374187951</v>
      </c>
      <c r="AG56" s="773">
        <v>9.8297289674111408</v>
      </c>
      <c r="AH56" s="773">
        <v>9.9566224758891426</v>
      </c>
      <c r="AI56" s="773">
        <v>10.081448088462228</v>
      </c>
      <c r="AJ56" s="774">
        <v>10.215120377603791</v>
      </c>
    </row>
    <row r="57" spans="1:36" ht="25.35" customHeight="1" x14ac:dyDescent="0.2">
      <c r="A57" s="190"/>
      <c r="B57" s="960"/>
      <c r="C57" s="826" t="s">
        <v>318</v>
      </c>
      <c r="D57" s="827" t="s">
        <v>319</v>
      </c>
      <c r="E57" s="828" t="s">
        <v>305</v>
      </c>
      <c r="F57" s="829" t="s">
        <v>274</v>
      </c>
      <c r="G57" s="829">
        <v>2</v>
      </c>
      <c r="H57" s="772">
        <v>6.828413157890151</v>
      </c>
      <c r="I57" s="696">
        <v>6.6687149985969807</v>
      </c>
      <c r="J57" s="696">
        <v>6.5154019523660294</v>
      </c>
      <c r="K57" s="696">
        <v>6.3636589089181141</v>
      </c>
      <c r="L57" s="773">
        <v>6.2244171522322542</v>
      </c>
      <c r="M57" s="773">
        <v>6.0924324109000549</v>
      </c>
      <c r="N57" s="773">
        <v>5.9665433130380761</v>
      </c>
      <c r="O57" s="773">
        <v>5.8447655266184233</v>
      </c>
      <c r="P57" s="773">
        <v>5.7269094025073919</v>
      </c>
      <c r="Q57" s="773">
        <v>5.615215106898753</v>
      </c>
      <c r="R57" s="773">
        <v>5.5054581217903449</v>
      </c>
      <c r="S57" s="773">
        <v>5.4014172896798343</v>
      </c>
      <c r="T57" s="773">
        <v>5.3016030035534198</v>
      </c>
      <c r="U57" s="773">
        <v>5.2050881864582728</v>
      </c>
      <c r="V57" s="773">
        <v>5.1124062628497056</v>
      </c>
      <c r="W57" s="773">
        <v>5.0084516462580275</v>
      </c>
      <c r="X57" s="773">
        <v>4.9056948711043766</v>
      </c>
      <c r="Y57" s="773">
        <v>4.8067149748219524</v>
      </c>
      <c r="Z57" s="773">
        <v>4.7082501192868023</v>
      </c>
      <c r="AA57" s="773">
        <v>4.6123506991196228</v>
      </c>
      <c r="AB57" s="773">
        <v>4.5173647078500423</v>
      </c>
      <c r="AC57" s="773">
        <v>4.4253419817906519</v>
      </c>
      <c r="AD57" s="773">
        <v>4.3339004861866677</v>
      </c>
      <c r="AE57" s="773">
        <v>4.2456378290455596</v>
      </c>
      <c r="AF57" s="773">
        <v>4.1592907347487102</v>
      </c>
      <c r="AG57" s="773">
        <v>4.0748602964087004</v>
      </c>
      <c r="AH57" s="773">
        <v>3.9923187786331931</v>
      </c>
      <c r="AI57" s="773">
        <v>3.9115806777682436</v>
      </c>
      <c r="AJ57" s="774">
        <v>3.823207261269399</v>
      </c>
    </row>
    <row r="58" spans="1:36" ht="25.35" customHeight="1" thickBot="1" x14ac:dyDescent="0.25">
      <c r="A58" s="190"/>
      <c r="B58" s="960"/>
      <c r="C58" s="841" t="s">
        <v>320</v>
      </c>
      <c r="D58" s="842" t="s">
        <v>321</v>
      </c>
      <c r="E58" s="843" t="s">
        <v>322</v>
      </c>
      <c r="F58" s="844" t="s">
        <v>274</v>
      </c>
      <c r="G58" s="844">
        <v>2</v>
      </c>
      <c r="H58" s="845">
        <f>SUM(H54:H57)</f>
        <v>12.909742420959855</v>
      </c>
      <c r="I58" s="699">
        <f t="shared" ref="I58:AJ58" si="12">SUM(I54:I57)</f>
        <v>12.98094741953415</v>
      </c>
      <c r="J58" s="699">
        <f t="shared" si="12"/>
        <v>13.053001266379612</v>
      </c>
      <c r="K58" s="699">
        <f t="shared" si="12"/>
        <v>13.123794684394813</v>
      </c>
      <c r="L58" s="756">
        <f>SUM(L54:L57)</f>
        <v>13.193373053674048</v>
      </c>
      <c r="M58" s="756">
        <f>SUM(M54:M57)</f>
        <v>13.261995924696517</v>
      </c>
      <c r="N58" s="756">
        <f t="shared" si="12"/>
        <v>13.328302406283942</v>
      </c>
      <c r="O58" s="756">
        <f t="shared" si="12"/>
        <v>13.395633954263428</v>
      </c>
      <c r="P58" s="756">
        <f t="shared" si="12"/>
        <v>13.45680141665194</v>
      </c>
      <c r="Q58" s="756">
        <f t="shared" si="12"/>
        <v>13.52041669664739</v>
      </c>
      <c r="R58" s="756">
        <f t="shared" si="12"/>
        <v>13.579556148383382</v>
      </c>
      <c r="S58" s="756">
        <f t="shared" si="12"/>
        <v>13.636211603696143</v>
      </c>
      <c r="T58" s="756">
        <f t="shared" si="12"/>
        <v>13.691858447988142</v>
      </c>
      <c r="U58" s="756">
        <f t="shared" si="12"/>
        <v>13.745910720349233</v>
      </c>
      <c r="V58" s="756">
        <f t="shared" si="12"/>
        <v>13.797414683254775</v>
      </c>
      <c r="W58" s="756">
        <f t="shared" si="12"/>
        <v>13.848936398111121</v>
      </c>
      <c r="X58" s="756">
        <f t="shared" si="12"/>
        <v>13.896970403308606</v>
      </c>
      <c r="Y58" s="756">
        <f t="shared" si="12"/>
        <v>13.948735820038678</v>
      </c>
      <c r="Z58" s="756">
        <f t="shared" si="12"/>
        <v>13.995313922334928</v>
      </c>
      <c r="AA58" s="756">
        <f t="shared" si="12"/>
        <v>14.042592943448273</v>
      </c>
      <c r="AB58" s="756">
        <f t="shared" si="12"/>
        <v>14.087126772799396</v>
      </c>
      <c r="AC58" s="756">
        <f t="shared" si="12"/>
        <v>14.13388519084863</v>
      </c>
      <c r="AD58" s="756">
        <f t="shared" si="12"/>
        <v>14.175679703867436</v>
      </c>
      <c r="AE58" s="756">
        <f t="shared" si="12"/>
        <v>14.220815997702603</v>
      </c>
      <c r="AF58" s="756">
        <f t="shared" si="12"/>
        <v>14.265536777950174</v>
      </c>
      <c r="AG58" s="756">
        <f t="shared" si="12"/>
        <v>14.310028669602509</v>
      </c>
      <c r="AH58" s="756">
        <f t="shared" si="12"/>
        <v>14.354380660305004</v>
      </c>
      <c r="AI58" s="756">
        <f t="shared" si="12"/>
        <v>14.398468172013141</v>
      </c>
      <c r="AJ58" s="846">
        <f t="shared" si="12"/>
        <v>14.443767044655859</v>
      </c>
    </row>
    <row r="59" spans="1:36" ht="25.35" customHeight="1" x14ac:dyDescent="0.2">
      <c r="A59" s="190"/>
      <c r="B59" s="949" t="s">
        <v>323</v>
      </c>
      <c r="C59" s="847" t="s">
        <v>324</v>
      </c>
      <c r="D59" s="848" t="s">
        <v>325</v>
      </c>
      <c r="E59" s="849" t="s">
        <v>326</v>
      </c>
      <c r="F59" s="795" t="s">
        <v>327</v>
      </c>
      <c r="G59" s="850">
        <v>1</v>
      </c>
      <c r="H59" s="851">
        <f>H56/H43</f>
        <v>2.230953531910342</v>
      </c>
      <c r="I59" s="701">
        <f t="shared" ref="I59:AJ59" si="13">I56/I43</f>
        <v>2.2209006696841969</v>
      </c>
      <c r="J59" s="701">
        <f t="shared" si="13"/>
        <v>2.2115730784481937</v>
      </c>
      <c r="K59" s="701">
        <f t="shared" si="13"/>
        <v>2.2017347752469614</v>
      </c>
      <c r="L59" s="852">
        <f t="shared" si="13"/>
        <v>2.1935154396215539</v>
      </c>
      <c r="M59" s="852">
        <f t="shared" si="13"/>
        <v>2.1862493805903496</v>
      </c>
      <c r="N59" s="852">
        <f t="shared" si="13"/>
        <v>2.1797078000938894</v>
      </c>
      <c r="O59" s="852">
        <f t="shared" si="13"/>
        <v>2.1734822120743482</v>
      </c>
      <c r="P59" s="852">
        <f t="shared" si="13"/>
        <v>2.1674090684768648</v>
      </c>
      <c r="Q59" s="852">
        <f t="shared" si="13"/>
        <v>2.1625172495464469</v>
      </c>
      <c r="R59" s="852">
        <f t="shared" si="13"/>
        <v>2.1573309489319077</v>
      </c>
      <c r="S59" s="852">
        <f t="shared" si="13"/>
        <v>2.1532394317668548</v>
      </c>
      <c r="T59" s="852">
        <f t="shared" si="13"/>
        <v>2.1498562534199128</v>
      </c>
      <c r="U59" s="852">
        <f t="shared" si="13"/>
        <v>2.1469093549185225</v>
      </c>
      <c r="V59" s="852">
        <f t="shared" si="13"/>
        <v>2.1446338672617493</v>
      </c>
      <c r="W59" s="852">
        <f t="shared" si="13"/>
        <v>2.1374133296246134</v>
      </c>
      <c r="X59" s="852">
        <f t="shared" si="13"/>
        <v>2.1297215560442719</v>
      </c>
      <c r="Y59" s="852">
        <f t="shared" si="13"/>
        <v>2.1227039227939954</v>
      </c>
      <c r="Z59" s="852">
        <f t="shared" si="13"/>
        <v>2.1149614706546367</v>
      </c>
      <c r="AA59" s="852">
        <f t="shared" si="13"/>
        <v>2.1074223358403033</v>
      </c>
      <c r="AB59" s="852">
        <f t="shared" si="13"/>
        <v>2.0993757752132924</v>
      </c>
      <c r="AC59" s="852">
        <f t="shared" si="13"/>
        <v>2.0917715343642502</v>
      </c>
      <c r="AD59" s="852">
        <f t="shared" si="13"/>
        <v>2.0835147506796812</v>
      </c>
      <c r="AE59" s="852">
        <f t="shared" si="13"/>
        <v>2.0758687588579616</v>
      </c>
      <c r="AF59" s="852">
        <f t="shared" si="13"/>
        <v>2.068261878397915</v>
      </c>
      <c r="AG59" s="852">
        <f t="shared" si="13"/>
        <v>2.0607223235133549</v>
      </c>
      <c r="AH59" s="852">
        <f t="shared" si="13"/>
        <v>2.0532630448243383</v>
      </c>
      <c r="AI59" s="852">
        <f t="shared" si="13"/>
        <v>2.0458653114214655</v>
      </c>
      <c r="AJ59" s="853">
        <f t="shared" si="13"/>
        <v>2.0406987228798221</v>
      </c>
    </row>
    <row r="60" spans="1:36" ht="25.35" customHeight="1" thickBot="1" x14ac:dyDescent="0.25">
      <c r="A60" s="190"/>
      <c r="B60" s="950"/>
      <c r="C60" s="841" t="s">
        <v>328</v>
      </c>
      <c r="D60" s="842" t="s">
        <v>329</v>
      </c>
      <c r="E60" s="843" t="s">
        <v>330</v>
      </c>
      <c r="F60" s="854" t="s">
        <v>327</v>
      </c>
      <c r="G60" s="844">
        <v>1</v>
      </c>
      <c r="H60" s="855">
        <f>H57/H51</f>
        <v>2.5021761919681205</v>
      </c>
      <c r="I60" s="856">
        <f t="shared" ref="I60:AJ60" si="14">I57/I51</f>
        <v>2.4888613737771799</v>
      </c>
      <c r="J60" s="856">
        <f t="shared" si="14"/>
        <v>2.4773914222553088</v>
      </c>
      <c r="K60" s="856">
        <f t="shared" si="14"/>
        <v>2.466010381337572</v>
      </c>
      <c r="L60" s="857">
        <f>L57/L51</f>
        <v>2.4571806967849152</v>
      </c>
      <c r="M60" s="857">
        <f t="shared" si="14"/>
        <v>2.4500299337903879</v>
      </c>
      <c r="N60" s="857">
        <f t="shared" si="14"/>
        <v>2.4442095698245003</v>
      </c>
      <c r="O60" s="857">
        <f t="shared" si="14"/>
        <v>2.4389898331767803</v>
      </c>
      <c r="P60" s="857">
        <f t="shared" si="14"/>
        <v>2.4343557916199239</v>
      </c>
      <c r="Q60" s="857">
        <f t="shared" si="14"/>
        <v>2.4313338151934096</v>
      </c>
      <c r="R60" s="857">
        <f t="shared" si="14"/>
        <v>2.4281719304023945</v>
      </c>
      <c r="S60" s="857">
        <f t="shared" si="14"/>
        <v>2.4265914261819796</v>
      </c>
      <c r="T60" s="857">
        <f t="shared" si="14"/>
        <v>2.4260168233118971</v>
      </c>
      <c r="U60" s="857">
        <f t="shared" si="14"/>
        <v>2.4260924148241605</v>
      </c>
      <c r="V60" s="857">
        <f t="shared" si="14"/>
        <v>2.4271282041301547</v>
      </c>
      <c r="W60" s="857">
        <f t="shared" si="14"/>
        <v>2.4218402972031376</v>
      </c>
      <c r="X60" s="857">
        <f t="shared" si="14"/>
        <v>2.4160785412998478</v>
      </c>
      <c r="Y60" s="857">
        <f t="shared" si="14"/>
        <v>2.4111328903092408</v>
      </c>
      <c r="Z60" s="857">
        <f t="shared" si="14"/>
        <v>2.4054072350236302</v>
      </c>
      <c r="AA60" s="857">
        <f t="shared" si="14"/>
        <v>2.3999477410740133</v>
      </c>
      <c r="AB60" s="857">
        <f t="shared" si="14"/>
        <v>2.3939151923725888</v>
      </c>
      <c r="AC60" s="857">
        <f t="shared" si="14"/>
        <v>2.3884096482073911</v>
      </c>
      <c r="AD60" s="857">
        <f t="shared" si="14"/>
        <v>2.3821751505383109</v>
      </c>
      <c r="AE60" s="857">
        <f t="shared" si="14"/>
        <v>2.3766493449935222</v>
      </c>
      <c r="AF60" s="857">
        <f t="shared" si="14"/>
        <v>2.3711739508629943</v>
      </c>
      <c r="AG60" s="857">
        <f t="shared" si="14"/>
        <v>2.3657766075882987</v>
      </c>
      <c r="AH60" s="857">
        <f t="shared" si="14"/>
        <v>2.3604675028922268</v>
      </c>
      <c r="AI60" s="857">
        <f t="shared" si="14"/>
        <v>2.3552202835761138</v>
      </c>
      <c r="AJ60" s="858">
        <f t="shared" si="14"/>
        <v>2.3442754300879387</v>
      </c>
    </row>
    <row r="61" spans="1:36" ht="25.35" customHeight="1" x14ac:dyDescent="0.2">
      <c r="A61" s="190"/>
      <c r="B61" s="951" t="s">
        <v>331</v>
      </c>
      <c r="C61" s="859" t="s">
        <v>332</v>
      </c>
      <c r="D61" s="860" t="s">
        <v>333</v>
      </c>
      <c r="E61" s="861" t="s">
        <v>334</v>
      </c>
      <c r="F61" s="862" t="s">
        <v>210</v>
      </c>
      <c r="G61" s="862">
        <v>0</v>
      </c>
      <c r="H61" s="863">
        <f>H43/(H43+H51)</f>
        <v>0.48247387937844938</v>
      </c>
      <c r="I61" s="702">
        <f t="shared" ref="I61:AJ61" si="15">I43/(I43+I51)</f>
        <v>0.49814709979106497</v>
      </c>
      <c r="J61" s="702">
        <f t="shared" si="15"/>
        <v>0.51321697809171174</v>
      </c>
      <c r="K61" s="702">
        <f t="shared" si="15"/>
        <v>0.52795747004295279</v>
      </c>
      <c r="L61" s="864">
        <f t="shared" si="15"/>
        <v>0.54154297211203339</v>
      </c>
      <c r="M61" s="864">
        <f t="shared" si="15"/>
        <v>0.5544082475880231</v>
      </c>
      <c r="N61" s="864">
        <f t="shared" si="15"/>
        <v>0.56660522085464504</v>
      </c>
      <c r="O61" s="864">
        <f t="shared" si="15"/>
        <v>0.57839294419919085</v>
      </c>
      <c r="P61" s="864">
        <f t="shared" si="15"/>
        <v>0.58957097394895885</v>
      </c>
      <c r="Q61" s="864">
        <f t="shared" si="15"/>
        <v>0.60026238051389913</v>
      </c>
      <c r="R61" s="864">
        <f t="shared" si="15"/>
        <v>0.61056044346716021</v>
      </c>
      <c r="S61" s="864">
        <f t="shared" si="15"/>
        <v>0.62027906634101926</v>
      </c>
      <c r="T61" s="864">
        <f t="shared" si="15"/>
        <v>0.62957226800567612</v>
      </c>
      <c r="U61" s="864">
        <f t="shared" si="15"/>
        <v>0.63849519022605672</v>
      </c>
      <c r="V61" s="864">
        <f t="shared" si="15"/>
        <v>0.64699597909822926</v>
      </c>
      <c r="W61" s="864">
        <f t="shared" si="15"/>
        <v>0.65615354280357163</v>
      </c>
      <c r="X61" s="864">
        <f t="shared" si="15"/>
        <v>0.66504793231402026</v>
      </c>
      <c r="Y61" s="864">
        <f t="shared" si="15"/>
        <v>0.67368755330479679</v>
      </c>
      <c r="Z61" s="864">
        <f t="shared" si="15"/>
        <v>0.68208078104305114</v>
      </c>
      <c r="AA61" s="864">
        <f t="shared" si="15"/>
        <v>0.69023548055802275</v>
      </c>
      <c r="AB61" s="864">
        <f t="shared" si="15"/>
        <v>0.69818699045560728</v>
      </c>
      <c r="AC61" s="864">
        <f t="shared" si="15"/>
        <v>0.70591311688193925</v>
      </c>
      <c r="AD61" s="864">
        <f t="shared" si="15"/>
        <v>0.71342110424414495</v>
      </c>
      <c r="AE61" s="864">
        <f t="shared" si="15"/>
        <v>0.7207179686211499</v>
      </c>
      <c r="AF61" s="864">
        <f t="shared" si="15"/>
        <v>0.72781027578545343</v>
      </c>
      <c r="AG61" s="864">
        <f t="shared" si="15"/>
        <v>0.73470461691196309</v>
      </c>
      <c r="AH61" s="864">
        <f t="shared" si="15"/>
        <v>0.74140715289348491</v>
      </c>
      <c r="AI61" s="864">
        <f t="shared" si="15"/>
        <v>0.74792363077298685</v>
      </c>
      <c r="AJ61" s="865">
        <f t="shared" si="15"/>
        <v>0.75426007117937488</v>
      </c>
    </row>
    <row r="62" spans="1:36" ht="25.35" customHeight="1" thickBot="1" x14ac:dyDescent="0.25">
      <c r="A62" s="190"/>
      <c r="B62" s="952"/>
      <c r="C62" s="841" t="s">
        <v>335</v>
      </c>
      <c r="D62" s="866" t="s">
        <v>336</v>
      </c>
      <c r="E62" s="843" t="s">
        <v>337</v>
      </c>
      <c r="F62" s="844" t="s">
        <v>210</v>
      </c>
      <c r="G62" s="854">
        <v>0</v>
      </c>
      <c r="H62" s="867">
        <f>H43/(H43+H50+H51+H52)</f>
        <v>0.45990829187938281</v>
      </c>
      <c r="I62" s="703">
        <f t="shared" ref="I62:AJ62" si="16">I43/(I43+I50+I51+I52)</f>
        <v>0.47512282716984755</v>
      </c>
      <c r="J62" s="703">
        <f t="shared" si="16"/>
        <v>0.48976282840722463</v>
      </c>
      <c r="K62" s="703">
        <f t="shared" si="16"/>
        <v>0.50409966008648044</v>
      </c>
      <c r="L62" s="868">
        <f>L43/(L43+L50+L51+L52)</f>
        <v>0.51731925873463958</v>
      </c>
      <c r="M62" s="868">
        <f t="shared" si="16"/>
        <v>0.529843599834106</v>
      </c>
      <c r="N62" s="868">
        <f t="shared" si="16"/>
        <v>0.54172122044241922</v>
      </c>
      <c r="O62" s="868">
        <f t="shared" si="16"/>
        <v>0.5532111469319877</v>
      </c>
      <c r="P62" s="868">
        <f t="shared" si="16"/>
        <v>0.56410800147639117</v>
      </c>
      <c r="Q62" s="868">
        <f t="shared" si="16"/>
        <v>0.57453391309615642</v>
      </c>
      <c r="R62" s="868">
        <f t="shared" si="16"/>
        <v>0.58458180645721824</v>
      </c>
      <c r="S62" s="868">
        <f t="shared" si="16"/>
        <v>0.59405932981162513</v>
      </c>
      <c r="T62" s="868">
        <f t="shared" si="16"/>
        <v>0.60312140343901066</v>
      </c>
      <c r="U62" s="868">
        <f t="shared" si="16"/>
        <v>0.61182267743428131</v>
      </c>
      <c r="V62" s="868">
        <f t="shared" si="16"/>
        <v>0.62010792777385415</v>
      </c>
      <c r="W62" s="868">
        <f t="shared" si="16"/>
        <v>0.62909121058609985</v>
      </c>
      <c r="X62" s="868">
        <f t="shared" si="16"/>
        <v>0.63782470859144991</v>
      </c>
      <c r="Y62" s="868">
        <f t="shared" si="16"/>
        <v>0.64631618660441603</v>
      </c>
      <c r="Z62" s="868">
        <f t="shared" si="16"/>
        <v>0.65457339922161684</v>
      </c>
      <c r="AA62" s="868">
        <f t="shared" si="16"/>
        <v>0.66260362945927354</v>
      </c>
      <c r="AB62" s="868">
        <f t="shared" si="16"/>
        <v>0.67044302880688045</v>
      </c>
      <c r="AC62" s="868">
        <f t="shared" si="16"/>
        <v>0.67806757680512209</v>
      </c>
      <c r="AD62" s="868">
        <f t="shared" si="16"/>
        <v>0.68548400446274316</v>
      </c>
      <c r="AE62" s="868">
        <f t="shared" si="16"/>
        <v>0.69269883816046607</v>
      </c>
      <c r="AF62" s="868">
        <f t="shared" si="16"/>
        <v>0.69971818539138542</v>
      </c>
      <c r="AG62" s="868">
        <f t="shared" si="16"/>
        <v>0.70654819112113476</v>
      </c>
      <c r="AH62" s="868">
        <f t="shared" si="16"/>
        <v>0.71319459901693993</v>
      </c>
      <c r="AI62" s="868">
        <f t="shared" si="16"/>
        <v>0.71966276624223868</v>
      </c>
      <c r="AJ62" s="869">
        <f t="shared" si="16"/>
        <v>0.72595832414552541</v>
      </c>
    </row>
    <row r="63" spans="1:36" x14ac:dyDescent="0.2">
      <c r="A63" s="219"/>
      <c r="B63" s="220"/>
      <c r="C63" s="220"/>
      <c r="D63" s="221"/>
      <c r="E63" s="222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</row>
    <row r="64" spans="1:36" x14ac:dyDescent="0.2">
      <c r="A64" s="223"/>
      <c r="B64" s="224"/>
      <c r="C64" s="224"/>
      <c r="D64" s="154" t="str">
        <f>'TITLE PAGE'!B9</f>
        <v>Company:</v>
      </c>
      <c r="E64" s="156" t="str">
        <f>'TITLE PAGE'!D9</f>
        <v>Hafren Dyfrdwy</v>
      </c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</row>
    <row r="65" spans="1:36" x14ac:dyDescent="0.2">
      <c r="A65" s="219"/>
      <c r="B65" s="220"/>
      <c r="C65" s="220"/>
      <c r="D65" s="158" t="str">
        <f>'TITLE PAGE'!B10</f>
        <v>Resource Zone Name:</v>
      </c>
      <c r="E65" s="160" t="str">
        <f>'TITLE PAGE'!D10</f>
        <v>Llanfyllin</v>
      </c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</row>
    <row r="66" spans="1:36" x14ac:dyDescent="0.2">
      <c r="A66" s="219"/>
      <c r="B66" s="220"/>
      <c r="C66" s="220"/>
      <c r="D66" s="158" t="str">
        <f>'TITLE PAGE'!B11</f>
        <v>Resource Zone Number:</v>
      </c>
      <c r="E66" s="163">
        <f>'TITLE PAGE'!D11</f>
        <v>3</v>
      </c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</row>
    <row r="67" spans="1:36" x14ac:dyDescent="0.2">
      <c r="A67" s="219"/>
      <c r="B67" s="220"/>
      <c r="C67" s="220"/>
      <c r="D67" s="158" t="str">
        <f>'TITLE PAGE'!B12</f>
        <v xml:space="preserve">Planning Scenario Name:                                                                     </v>
      </c>
      <c r="E67" s="160" t="str">
        <f>'TITLE PAGE'!D12</f>
        <v>Dry Year Annual Average</v>
      </c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</row>
    <row r="68" spans="1:36" x14ac:dyDescent="0.2">
      <c r="A68" s="219"/>
      <c r="B68" s="220"/>
      <c r="C68" s="220"/>
      <c r="D68" s="166" t="str">
        <f>'TITLE PAGE'!B13</f>
        <v xml:space="preserve">Chosen Level of Service:  </v>
      </c>
      <c r="E68" s="194" t="str">
        <f>'TITLE PAGE'!D13</f>
        <v>No more than 1 in 40 years</v>
      </c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</row>
    <row r="69" spans="1:36" ht="18" x14ac:dyDescent="0.25">
      <c r="A69" s="219"/>
      <c r="B69" s="220"/>
      <c r="C69" s="220"/>
      <c r="D69" s="225"/>
      <c r="E69" s="222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</row>
  </sheetData>
  <sheetProtection algorithmName="SHA-512" hashValue="wiB/KuBZf0PWje72tMe5s93C4dK4iySUR4y0rGH1Hhe+/idm+JRfb21Y+J5x20RvwUZ9VZy6wrpOCLYg+vuWJg==" saltValue="zBKKeMiad8ogjujHE1NkDA==" spinCount="100000" sheet="1" objects="1" scenarios="1"/>
  <mergeCells count="8">
    <mergeCell ref="B59:B60"/>
    <mergeCell ref="B61:B62"/>
    <mergeCell ref="I1:K1"/>
    <mergeCell ref="B3:B12"/>
    <mergeCell ref="B13:B31"/>
    <mergeCell ref="B32:B39"/>
    <mergeCell ref="B40:B53"/>
    <mergeCell ref="B54:B58"/>
  </mergeCells>
  <conditionalFormatting sqref="H60:AJ60">
    <cfRule type="cellIs" dxfId="9" priority="4" stopIfTrue="1" operator="equal">
      <formula>""</formula>
    </cfRule>
  </conditionalFormatting>
  <conditionalFormatting sqref="D60">
    <cfRule type="cellIs" dxfId="8" priority="3" stopIfTrue="1" operator="notEqual">
      <formula>"Unmeasured Household - Occupancy Rate"</formula>
    </cfRule>
  </conditionalFormatting>
  <conditionalFormatting sqref="F60">
    <cfRule type="cellIs" dxfId="7" priority="2" stopIfTrue="1" operator="notEqual">
      <formula>"h/prop"</formula>
    </cfRule>
  </conditionalFormatting>
  <conditionalFormatting sqref="E60">
    <cfRule type="cellIs" dxfId="6" priority="1" stopIfTrue="1" operator="notEqual">
      <formula>"52BL/46BL"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zoomScale="80" zoomScaleNormal="80" workbookViewId="0">
      <selection activeCell="L3" sqref="L3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88671875" customWidth="1"/>
    <col min="6" max="7" width="9.33203125" customWidth="1"/>
    <col min="8" max="8" width="15.88671875" customWidth="1"/>
    <col min="9" max="36" width="11.44140625" customWidth="1"/>
    <col min="40" max="40" width="10.33203125" bestFit="1" customWidth="1"/>
    <col min="43" max="43" width="9.88671875" bestFit="1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886718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886718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886718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886718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886718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886718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886718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886718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886718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886718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886718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886718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886718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886718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886718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886718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886718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886718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886718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886718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886718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886718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886718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886718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886718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886718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886718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886718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886718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886718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886718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886718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886718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886718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886718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886718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886718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886718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886718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886718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886718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886718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886718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886718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886718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886718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886718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886718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886718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886718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886718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886718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886718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886718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886718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886718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886718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886718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886718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886718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886718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886718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886718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3" ht="18.75" thickBot="1" x14ac:dyDescent="0.3">
      <c r="A1" s="133"/>
      <c r="B1" s="176"/>
      <c r="C1" s="177" t="s">
        <v>338</v>
      </c>
      <c r="D1" s="178"/>
      <c r="E1" s="179"/>
      <c r="F1" s="180"/>
      <c r="G1" s="180"/>
      <c r="H1" s="181"/>
      <c r="I1" s="942"/>
      <c r="J1" s="943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L1" s="628"/>
      <c r="AM1" s="628"/>
      <c r="AN1" s="628"/>
      <c r="AO1" s="628"/>
      <c r="AP1" s="628"/>
      <c r="AQ1" s="628"/>
    </row>
    <row r="2" spans="1:43" ht="32.25" thickBot="1" x14ac:dyDescent="0.25">
      <c r="A2" s="185"/>
      <c r="B2" s="186"/>
      <c r="C2" s="274" t="s">
        <v>109</v>
      </c>
      <c r="D2" s="187" t="s">
        <v>138</v>
      </c>
      <c r="E2" s="750" t="s">
        <v>110</v>
      </c>
      <c r="F2" s="187" t="s">
        <v>139</v>
      </c>
      <c r="G2" s="187" t="s">
        <v>188</v>
      </c>
      <c r="H2" s="210" t="str">
        <f>'TITLE PAGE'!D14</f>
        <v>2016/17</v>
      </c>
      <c r="I2" s="276" t="str">
        <f>'WRZ summary'!E5</f>
        <v>For info 2017-18</v>
      </c>
      <c r="J2" s="276" t="str">
        <f>'WRZ summary'!F5</f>
        <v>For info 2018-19</v>
      </c>
      <c r="K2" s="276" t="str">
        <f>'WRZ summary'!G5</f>
        <v>For info 2019-20</v>
      </c>
      <c r="L2" s="211" t="str">
        <f>'WRZ summary'!H5</f>
        <v>2020-21</v>
      </c>
      <c r="M2" s="211" t="str">
        <f>'WRZ summary'!I5</f>
        <v>2021-22</v>
      </c>
      <c r="N2" s="211" t="str">
        <f>'WRZ summary'!J5</f>
        <v>2022-23</v>
      </c>
      <c r="O2" s="211" t="str">
        <f>'WRZ summary'!K5</f>
        <v>2023-24</v>
      </c>
      <c r="P2" s="211" t="str">
        <f>'WRZ summary'!L5</f>
        <v>2024-25</v>
      </c>
      <c r="Q2" s="211" t="str">
        <f>'WRZ summary'!M5</f>
        <v>2025-26</v>
      </c>
      <c r="R2" s="211" t="str">
        <f>'WRZ summary'!N5</f>
        <v>2026-27</v>
      </c>
      <c r="S2" s="211" t="str">
        <f>'WRZ summary'!O5</f>
        <v>2027-28</v>
      </c>
      <c r="T2" s="211" t="str">
        <f>'WRZ summary'!P5</f>
        <v>2028-29</v>
      </c>
      <c r="U2" s="211" t="str">
        <f>'WRZ summary'!Q5</f>
        <v>2029-30</v>
      </c>
      <c r="V2" s="211" t="str">
        <f>'WRZ summary'!R5</f>
        <v>2030-31</v>
      </c>
      <c r="W2" s="211" t="str">
        <f>'WRZ summary'!S5</f>
        <v>2031-32</v>
      </c>
      <c r="X2" s="211" t="str">
        <f>'WRZ summary'!T5</f>
        <v>2032-33</v>
      </c>
      <c r="Y2" s="211" t="str">
        <f>'WRZ summary'!U5</f>
        <v>2033-34</v>
      </c>
      <c r="Z2" s="211" t="str">
        <f>'WRZ summary'!V5</f>
        <v>2034-35</v>
      </c>
      <c r="AA2" s="211" t="str">
        <f>'WRZ summary'!W5</f>
        <v>2035-36</v>
      </c>
      <c r="AB2" s="211" t="str">
        <f>'WRZ summary'!X5</f>
        <v>2036-37</v>
      </c>
      <c r="AC2" s="211" t="str">
        <f>'WRZ summary'!Y5</f>
        <v>2037-38</v>
      </c>
      <c r="AD2" s="211" t="str">
        <f>'WRZ summary'!Z5</f>
        <v>2038-39</v>
      </c>
      <c r="AE2" s="211" t="str">
        <f>'WRZ summary'!AA5</f>
        <v>2039-40</v>
      </c>
      <c r="AF2" s="211" t="str">
        <f>'WRZ summary'!AB5</f>
        <v>2040-41</v>
      </c>
      <c r="AG2" s="211" t="str">
        <f>'WRZ summary'!AC5</f>
        <v>2041-42</v>
      </c>
      <c r="AH2" s="211" t="str">
        <f>'WRZ summary'!AD5</f>
        <v>2042-43</v>
      </c>
      <c r="AI2" s="211" t="str">
        <f>'WRZ summary'!AE5</f>
        <v>2043-44</v>
      </c>
      <c r="AJ2" s="212" t="str">
        <f>'WRZ summary'!AF5</f>
        <v>2044-45</v>
      </c>
    </row>
    <row r="3" spans="1:43" x14ac:dyDescent="0.2">
      <c r="A3" s="149"/>
      <c r="B3" s="962" t="s">
        <v>339</v>
      </c>
      <c r="C3" s="792" t="s">
        <v>340</v>
      </c>
      <c r="D3" s="870" t="s">
        <v>341</v>
      </c>
      <c r="E3" s="870" t="s">
        <v>342</v>
      </c>
      <c r="F3" s="871" t="s">
        <v>72</v>
      </c>
      <c r="G3" s="871">
        <v>2</v>
      </c>
      <c r="H3" s="766">
        <f>SUM('3. BL Demand'!H3:H6,'3. BL Demand'!H30:H31,'3. BL Demand'!H36:H37)</f>
        <v>5.5915969856794074</v>
      </c>
      <c r="I3" s="376">
        <f>SUM('3. BL Demand'!I3:I6,'3. BL Demand'!I30:I31,'3. BL Demand'!I36:I37)</f>
        <v>5.5750080541525593</v>
      </c>
      <c r="J3" s="376">
        <f>SUM('3. BL Demand'!J3:J6,'3. BL Demand'!J30:J31,'3. BL Demand'!J36:J37)</f>
        <v>5.556871512872549</v>
      </c>
      <c r="K3" s="376">
        <f>SUM('3. BL Demand'!K3:K6,'3. BL Demand'!K30:K31,'3. BL Demand'!K36:K37)</f>
        <v>5.5424531184542936</v>
      </c>
      <c r="L3" s="872">
        <f>SUM('3. BL Demand'!L3:L6,'3. BL Demand'!L30:L31,'3. BL Demand'!L36:L37)</f>
        <v>5.5424352617256254</v>
      </c>
      <c r="M3" s="872">
        <f>SUM('3. BL Demand'!M3:M6,'3. BL Demand'!M30:M31,'3. BL Demand'!M36:M37)</f>
        <v>5.5506206880410129</v>
      </c>
      <c r="N3" s="872">
        <f>SUM('3. BL Demand'!N3:N6,'3. BL Demand'!N30:N31,'3. BL Demand'!N36:N37)</f>
        <v>5.5571447502253974</v>
      </c>
      <c r="O3" s="872">
        <f>SUM('3. BL Demand'!O3:O6,'3. BL Demand'!O30:O31,'3. BL Demand'!O36:O37)</f>
        <v>5.563825276556245</v>
      </c>
      <c r="P3" s="872">
        <f>SUM('3. BL Demand'!P3:P6,'3. BL Demand'!P30:P31,'3. BL Demand'!P36:P37)</f>
        <v>5.566202805056097</v>
      </c>
      <c r="Q3" s="872">
        <f>SUM('3. BL Demand'!Q3:Q6,'3. BL Demand'!Q30:Q31,'3. BL Demand'!Q36:Q37)</f>
        <v>5.5741818754851167</v>
      </c>
      <c r="R3" s="872">
        <f>SUM('3. BL Demand'!R3:R6,'3. BL Demand'!R30:R31,'3. BL Demand'!R36:R37)</f>
        <v>5.5788268847651601</v>
      </c>
      <c r="S3" s="872">
        <f>SUM('3. BL Demand'!S3:S6,'3. BL Demand'!S30:S31,'3. BL Demand'!S36:S37)</f>
        <v>5.5834320074326698</v>
      </c>
      <c r="T3" s="872">
        <f>SUM('3. BL Demand'!T3:T6,'3. BL Demand'!T30:T31,'3. BL Demand'!T36:T37)</f>
        <v>5.5851467034829678</v>
      </c>
      <c r="U3" s="872">
        <f>SUM('3. BL Demand'!U3:U6,'3. BL Demand'!U30:U31,'3. BL Demand'!U36:U37)</f>
        <v>5.5932021282129973</v>
      </c>
      <c r="V3" s="872">
        <f>SUM('3. BL Demand'!V3:V6,'3. BL Demand'!V30:V31,'3. BL Demand'!V36:V37)</f>
        <v>5.5941706951778443</v>
      </c>
      <c r="W3" s="872">
        <f>SUM('3. BL Demand'!W3:W6,'3. BL Demand'!W30:W31,'3. BL Demand'!W36:W37)</f>
        <v>5.5962217142244004</v>
      </c>
      <c r="X3" s="872">
        <f>SUM('3. BL Demand'!X3:X6,'3. BL Demand'!X30:X31,'3. BL Demand'!X36:X37)</f>
        <v>5.5948284046527714</v>
      </c>
      <c r="Y3" s="872">
        <f>SUM('3. BL Demand'!Y3:Y6,'3. BL Demand'!Y30:Y31,'3. BL Demand'!Y36:Y37)</f>
        <v>5.5999727516605304</v>
      </c>
      <c r="Z3" s="872">
        <f>SUM('3. BL Demand'!Z3:Z6,'3. BL Demand'!Z30:Z31,'3. BL Demand'!Z36:Z37)</f>
        <v>5.6014611511154326</v>
      </c>
      <c r="AA3" s="872">
        <f>SUM('3. BL Demand'!AA3:AA6,'3. BL Demand'!AA30:AA31,'3. BL Demand'!AA36:AA37)</f>
        <v>5.6046210785866108</v>
      </c>
      <c r="AB3" s="872">
        <f>SUM('3. BL Demand'!AB3:AB6,'3. BL Demand'!AB30:AB31,'3. BL Demand'!AB36:AB37)</f>
        <v>5.6045810365801554</v>
      </c>
      <c r="AC3" s="872">
        <f>SUM('3. BL Demand'!AC3:AC6,'3. BL Demand'!AC30:AC31,'3. BL Demand'!AC36:AC37)</f>
        <v>5.6112657676927338</v>
      </c>
      <c r="AD3" s="872">
        <f>SUM('3. BL Demand'!AD3:AD6,'3. BL Demand'!AD30:AD31,'3. BL Demand'!AD36:AD37)</f>
        <v>5.6143979537354962</v>
      </c>
      <c r="AE3" s="872">
        <f>SUM('3. BL Demand'!AE3:AE6,'3. BL Demand'!AE30:AE31,'3. BL Demand'!AE36:AE37)</f>
        <v>5.617880381195075</v>
      </c>
      <c r="AF3" s="872">
        <f>SUM('3. BL Demand'!AF3:AF6,'3. BL Demand'!AF30:AF31,'3. BL Demand'!AF36:AF37)</f>
        <v>5.6181897655225894</v>
      </c>
      <c r="AG3" s="872">
        <f>SUM('3. BL Demand'!AG3:AG6,'3. BL Demand'!AG30:AG31,'3. BL Demand'!AG36:AG37)</f>
        <v>5.6248734834443104</v>
      </c>
      <c r="AH3" s="872">
        <f>SUM('3. BL Demand'!AH3:AH6,'3. BL Demand'!AH30:AH31,'3. BL Demand'!AH36:AH37)</f>
        <v>5.6285784831819452</v>
      </c>
      <c r="AI3" s="872">
        <f>SUM('3. BL Demand'!AI3:AI6,'3. BL Demand'!AI30:AI31,'3. BL Demand'!AI36:AI37)</f>
        <v>5.632277556960668</v>
      </c>
      <c r="AJ3" s="873">
        <f>SUM('3. BL Demand'!AJ3:AJ6,'3. BL Demand'!AJ30:AJ31,'3. BL Demand'!AJ36:AJ37)</f>
        <v>5.633077346749193</v>
      </c>
    </row>
    <row r="4" spans="1:43" x14ac:dyDescent="0.2">
      <c r="A4" s="149"/>
      <c r="B4" s="963"/>
      <c r="C4" s="775" t="s">
        <v>343</v>
      </c>
      <c r="D4" s="874" t="s">
        <v>344</v>
      </c>
      <c r="E4" s="875" t="s">
        <v>345</v>
      </c>
      <c r="F4" s="778" t="s">
        <v>72</v>
      </c>
      <c r="G4" s="778">
        <v>2</v>
      </c>
      <c r="H4" s="772">
        <f>('2. BL Supply'!H17+'2. BL Supply'!H18)-('2. BL Supply'!H26+'2. BL Supply'!H27)</f>
        <v>0</v>
      </c>
      <c r="I4" s="375">
        <f>('2. BL Supply'!I17+'2. BL Supply'!I18)-('2. BL Supply'!I26+'2. BL Supply'!I27)</f>
        <v>0</v>
      </c>
      <c r="J4" s="375">
        <f>('2. BL Supply'!J17+'2. BL Supply'!J18)-('2. BL Supply'!J26+'2. BL Supply'!J27)</f>
        <v>0</v>
      </c>
      <c r="K4" s="375">
        <f>('2. BL Supply'!K17+'2. BL Supply'!K18)-('2. BL Supply'!K26+'2. BL Supply'!K27)</f>
        <v>0</v>
      </c>
      <c r="L4" s="615">
        <f>('2. BL Supply'!L17+'2. BL Supply'!L18)-('2. BL Supply'!L26+'2. BL Supply'!L27)</f>
        <v>0</v>
      </c>
      <c r="M4" s="615">
        <f>('2. BL Supply'!M17+'2. BL Supply'!M18)-('2. BL Supply'!M26+'2. BL Supply'!M27)</f>
        <v>0</v>
      </c>
      <c r="N4" s="615">
        <f>('2. BL Supply'!N17+'2. BL Supply'!N18)-('2. BL Supply'!N26+'2. BL Supply'!N27)</f>
        <v>0</v>
      </c>
      <c r="O4" s="615">
        <f>('2. BL Supply'!O17+'2. BL Supply'!O18)-('2. BL Supply'!O26+'2. BL Supply'!O27)</f>
        <v>0</v>
      </c>
      <c r="P4" s="615">
        <f>('2. BL Supply'!P17+'2. BL Supply'!P18)-('2. BL Supply'!P26+'2. BL Supply'!P27)</f>
        <v>0</v>
      </c>
      <c r="Q4" s="615">
        <f>('2. BL Supply'!Q17+'2. BL Supply'!Q18)-('2. BL Supply'!Q26+'2. BL Supply'!Q27)</f>
        <v>0</v>
      </c>
      <c r="R4" s="615">
        <f>('2. BL Supply'!R17+'2. BL Supply'!R18)-('2. BL Supply'!R26+'2. BL Supply'!R27)</f>
        <v>0</v>
      </c>
      <c r="S4" s="615">
        <f>('2. BL Supply'!S17+'2. BL Supply'!S18)-('2. BL Supply'!S26+'2. BL Supply'!S27)</f>
        <v>0</v>
      </c>
      <c r="T4" s="615">
        <f>('2. BL Supply'!T17+'2. BL Supply'!T18)-('2. BL Supply'!T26+'2. BL Supply'!T27)</f>
        <v>0</v>
      </c>
      <c r="U4" s="615">
        <f>('2. BL Supply'!U17+'2. BL Supply'!U18)-('2. BL Supply'!U26+'2. BL Supply'!U27)</f>
        <v>0</v>
      </c>
      <c r="V4" s="615">
        <f>('2. BL Supply'!V17+'2. BL Supply'!V18)-('2. BL Supply'!V26+'2. BL Supply'!V27)</f>
        <v>0</v>
      </c>
      <c r="W4" s="615">
        <f>('2. BL Supply'!W17+'2. BL Supply'!W18)-('2. BL Supply'!W26+'2. BL Supply'!W27)</f>
        <v>0</v>
      </c>
      <c r="X4" s="615">
        <f>('2. BL Supply'!X17+'2. BL Supply'!X18)-('2. BL Supply'!X26+'2. BL Supply'!X27)</f>
        <v>0</v>
      </c>
      <c r="Y4" s="615">
        <f>('2. BL Supply'!Y17+'2. BL Supply'!Y18)-('2. BL Supply'!Y26+'2. BL Supply'!Y27)</f>
        <v>0</v>
      </c>
      <c r="Z4" s="615">
        <f>('2. BL Supply'!Z17+'2. BL Supply'!Z18)-('2. BL Supply'!Z26+'2. BL Supply'!Z27)</f>
        <v>0</v>
      </c>
      <c r="AA4" s="615">
        <f>('2. BL Supply'!AA17+'2. BL Supply'!AA18)-('2. BL Supply'!AA26+'2. BL Supply'!AA27)</f>
        <v>0</v>
      </c>
      <c r="AB4" s="615">
        <f>('2. BL Supply'!AB17+'2. BL Supply'!AB18)-('2. BL Supply'!AB26+'2. BL Supply'!AB27)</f>
        <v>0</v>
      </c>
      <c r="AC4" s="615">
        <f>('2. BL Supply'!AC17+'2. BL Supply'!AC18)-('2. BL Supply'!AC26+'2. BL Supply'!AC27)</f>
        <v>0</v>
      </c>
      <c r="AD4" s="615">
        <f>('2. BL Supply'!AD17+'2. BL Supply'!AD18)-('2. BL Supply'!AD26+'2. BL Supply'!AD27)</f>
        <v>0</v>
      </c>
      <c r="AE4" s="615">
        <f>('2. BL Supply'!AE17+'2. BL Supply'!AE18)-('2. BL Supply'!AE26+'2. BL Supply'!AE27)</f>
        <v>0</v>
      </c>
      <c r="AF4" s="615">
        <f>('2. BL Supply'!AF17+'2. BL Supply'!AF18)-('2. BL Supply'!AF26+'2. BL Supply'!AF27)</f>
        <v>0</v>
      </c>
      <c r="AG4" s="615">
        <f>('2. BL Supply'!AG17+'2. BL Supply'!AG18)-('2. BL Supply'!AG26+'2. BL Supply'!AG27)</f>
        <v>0</v>
      </c>
      <c r="AH4" s="615">
        <f>('2. BL Supply'!AH17+'2. BL Supply'!AH18)-('2. BL Supply'!AH26+'2. BL Supply'!AH27)</f>
        <v>0</v>
      </c>
      <c r="AI4" s="615">
        <f>('2. BL Supply'!AI17+'2. BL Supply'!AI18)-('2. BL Supply'!AI26+'2. BL Supply'!AI27)</f>
        <v>0</v>
      </c>
      <c r="AJ4" s="779">
        <f>('2. BL Supply'!AJ17+'2. BL Supply'!AJ18)-('2. BL Supply'!AJ26+'2. BL Supply'!AJ27)</f>
        <v>0</v>
      </c>
    </row>
    <row r="5" spans="1:43" x14ac:dyDescent="0.2">
      <c r="A5" s="149"/>
      <c r="B5" s="963"/>
      <c r="C5" s="775" t="s">
        <v>70</v>
      </c>
      <c r="D5" s="874" t="s">
        <v>346</v>
      </c>
      <c r="E5" s="875" t="s">
        <v>347</v>
      </c>
      <c r="F5" s="778" t="s">
        <v>72</v>
      </c>
      <c r="G5" s="778">
        <v>2</v>
      </c>
      <c r="H5" s="772">
        <f>H4+('2. BL Supply'!H4+'2. BL Supply'!H7)-('2. BL Supply'!H10+'2. BL Supply'!H14)</f>
        <v>6.749550000000001</v>
      </c>
      <c r="I5" s="375">
        <f>I4+('2. BL Supply'!I4+'2. BL Supply'!I7)-('2. BL Supply'!I10+'2. BL Supply'!I14)</f>
        <v>6.749550000000001</v>
      </c>
      <c r="J5" s="375">
        <f>J4+('2. BL Supply'!J4+'2. BL Supply'!J7)-('2. BL Supply'!J10+'2. BL Supply'!J14)</f>
        <v>6.749550000000001</v>
      </c>
      <c r="K5" s="375">
        <f>K4+('2. BL Supply'!K4+'2. BL Supply'!K7)-('2. BL Supply'!K10+'2. BL Supply'!K14)</f>
        <v>6.749550000000001</v>
      </c>
      <c r="L5" s="615">
        <f>L4+('2. BL Supply'!L4+'2. BL Supply'!L7)-('2. BL Supply'!L10+'2. BL Supply'!L14)</f>
        <v>6.749550000000001</v>
      </c>
      <c r="M5" s="615">
        <f>M4+('2. BL Supply'!M4+'2. BL Supply'!M7)-('2. BL Supply'!M10+'2. BL Supply'!M14)</f>
        <v>6.749550000000001</v>
      </c>
      <c r="N5" s="615">
        <f>N4+('2. BL Supply'!N4+'2. BL Supply'!N7)-('2. BL Supply'!N10+'2. BL Supply'!N14)</f>
        <v>6.749550000000001</v>
      </c>
      <c r="O5" s="615">
        <f>O4+('2. BL Supply'!O4+'2. BL Supply'!O7)-('2. BL Supply'!O10+'2. BL Supply'!O14)</f>
        <v>6.749550000000001</v>
      </c>
      <c r="P5" s="615">
        <f>P4+('2. BL Supply'!P4+'2. BL Supply'!P7)-('2. BL Supply'!P10+'2. BL Supply'!P14)</f>
        <v>6.749550000000001</v>
      </c>
      <c r="Q5" s="615">
        <f>Q4+('2. BL Supply'!Q4+'2. BL Supply'!Q7)-('2. BL Supply'!Q10+'2. BL Supply'!Q14)</f>
        <v>6.749550000000001</v>
      </c>
      <c r="R5" s="615">
        <f>R4+('2. BL Supply'!R4+'2. BL Supply'!R7)-('2. BL Supply'!R10+'2. BL Supply'!R14)</f>
        <v>6.749550000000001</v>
      </c>
      <c r="S5" s="615">
        <f>S4+('2. BL Supply'!S4+'2. BL Supply'!S7)-('2. BL Supply'!S10+'2. BL Supply'!S14)</f>
        <v>6.749550000000001</v>
      </c>
      <c r="T5" s="615">
        <f>T4+('2. BL Supply'!T4+'2. BL Supply'!T7)-('2. BL Supply'!T10+'2. BL Supply'!T14)</f>
        <v>6.749550000000001</v>
      </c>
      <c r="U5" s="615">
        <f>U4+('2. BL Supply'!U4+'2. BL Supply'!U7)-('2. BL Supply'!U10+'2. BL Supply'!U14)</f>
        <v>6.749550000000001</v>
      </c>
      <c r="V5" s="615">
        <f>V4+('2. BL Supply'!V4+'2. BL Supply'!V7)-('2. BL Supply'!V10+'2. BL Supply'!V14)</f>
        <v>6.749550000000001</v>
      </c>
      <c r="W5" s="615">
        <f>W4+('2. BL Supply'!W4+'2. BL Supply'!W7)-('2. BL Supply'!W10+'2. BL Supply'!W14)</f>
        <v>6.749550000000001</v>
      </c>
      <c r="X5" s="615">
        <f>X4+('2. BL Supply'!X4+'2. BL Supply'!X7)-('2. BL Supply'!X10+'2. BL Supply'!X14)</f>
        <v>6.749550000000001</v>
      </c>
      <c r="Y5" s="615">
        <f>Y4+('2. BL Supply'!Y4+'2. BL Supply'!Y7)-('2. BL Supply'!Y10+'2. BL Supply'!Y14)</f>
        <v>6.749550000000001</v>
      </c>
      <c r="Z5" s="615">
        <f>Z4+('2. BL Supply'!Z4+'2. BL Supply'!Z7)-('2. BL Supply'!Z10+'2. BL Supply'!Z14)</f>
        <v>6.749550000000001</v>
      </c>
      <c r="AA5" s="615">
        <f>AA4+('2. BL Supply'!AA4+'2. BL Supply'!AA7)-('2. BL Supply'!AA10+'2. BL Supply'!AA14)</f>
        <v>6.749550000000001</v>
      </c>
      <c r="AB5" s="615">
        <f>AB4+('2. BL Supply'!AB4+'2. BL Supply'!AB7)-('2. BL Supply'!AB10+'2. BL Supply'!AB14)</f>
        <v>6.749550000000001</v>
      </c>
      <c r="AC5" s="615">
        <f>AC4+('2. BL Supply'!AC4+'2. BL Supply'!AC7)-('2. BL Supply'!AC10+'2. BL Supply'!AC14)</f>
        <v>6.749550000000001</v>
      </c>
      <c r="AD5" s="615">
        <f>AD4+('2. BL Supply'!AD4+'2. BL Supply'!AD7)-('2. BL Supply'!AD10+'2. BL Supply'!AD14)</f>
        <v>6.749550000000001</v>
      </c>
      <c r="AE5" s="615">
        <f>AE4+('2. BL Supply'!AE4+'2. BL Supply'!AE7)-('2. BL Supply'!AE10+'2. BL Supply'!AE14)</f>
        <v>6.749550000000001</v>
      </c>
      <c r="AF5" s="615">
        <f>AF4+('2. BL Supply'!AF4+'2. BL Supply'!AF7)-('2. BL Supply'!AF10+'2. BL Supply'!AF14)</f>
        <v>6.749550000000001</v>
      </c>
      <c r="AG5" s="615">
        <f>AG4+('2. BL Supply'!AG4+'2. BL Supply'!AG7)-('2. BL Supply'!AG10+'2. BL Supply'!AG14)</f>
        <v>6.749550000000001</v>
      </c>
      <c r="AH5" s="615">
        <f>AH4+('2. BL Supply'!AH4+'2. BL Supply'!AH7)-('2. BL Supply'!AH10+'2. BL Supply'!AH14)</f>
        <v>6.749550000000001</v>
      </c>
      <c r="AI5" s="615">
        <f>AI4+('2. BL Supply'!AI4+'2. BL Supply'!AI7)-('2. BL Supply'!AI10+'2. BL Supply'!AI14)</f>
        <v>6.749550000000001</v>
      </c>
      <c r="AJ5" s="779">
        <f>AJ4+('2. BL Supply'!AJ4+'2. BL Supply'!AJ7)-('2. BL Supply'!AJ10+'2. BL Supply'!AJ14)</f>
        <v>6.749550000000001</v>
      </c>
    </row>
    <row r="6" spans="1:43" x14ac:dyDescent="0.2">
      <c r="A6" s="149"/>
      <c r="B6" s="963"/>
      <c r="C6" s="632" t="s">
        <v>348</v>
      </c>
      <c r="D6" s="631" t="s">
        <v>349</v>
      </c>
      <c r="E6" s="876" t="s">
        <v>121</v>
      </c>
      <c r="F6" s="771" t="s">
        <v>72</v>
      </c>
      <c r="G6" s="771">
        <v>2</v>
      </c>
      <c r="H6" s="772">
        <v>0</v>
      </c>
      <c r="I6" s="375">
        <v>0</v>
      </c>
      <c r="J6" s="375">
        <v>0</v>
      </c>
      <c r="K6" s="375">
        <v>0</v>
      </c>
      <c r="L6" s="773">
        <v>0</v>
      </c>
      <c r="M6" s="773">
        <v>0</v>
      </c>
      <c r="N6" s="773">
        <v>0</v>
      </c>
      <c r="O6" s="773">
        <v>0</v>
      </c>
      <c r="P6" s="773">
        <v>0</v>
      </c>
      <c r="Q6" s="773">
        <v>0</v>
      </c>
      <c r="R6" s="773">
        <v>0</v>
      </c>
      <c r="S6" s="773">
        <v>0</v>
      </c>
      <c r="T6" s="773">
        <v>0</v>
      </c>
      <c r="U6" s="773">
        <v>0</v>
      </c>
      <c r="V6" s="773">
        <v>0</v>
      </c>
      <c r="W6" s="773">
        <v>0</v>
      </c>
      <c r="X6" s="773">
        <v>0</v>
      </c>
      <c r="Y6" s="773">
        <v>0</v>
      </c>
      <c r="Z6" s="773">
        <v>0</v>
      </c>
      <c r="AA6" s="773">
        <v>0</v>
      </c>
      <c r="AB6" s="773">
        <v>0</v>
      </c>
      <c r="AC6" s="773">
        <v>0</v>
      </c>
      <c r="AD6" s="773">
        <v>0</v>
      </c>
      <c r="AE6" s="773">
        <v>0</v>
      </c>
      <c r="AF6" s="773">
        <v>0</v>
      </c>
      <c r="AG6" s="773">
        <v>0</v>
      </c>
      <c r="AH6" s="773">
        <v>0</v>
      </c>
      <c r="AI6" s="773">
        <v>0</v>
      </c>
      <c r="AJ6" s="774">
        <v>0</v>
      </c>
      <c r="AN6" s="629"/>
      <c r="AQ6" s="629"/>
    </row>
    <row r="7" spans="1:43" x14ac:dyDescent="0.2">
      <c r="A7" s="149"/>
      <c r="B7" s="963"/>
      <c r="C7" s="632" t="s">
        <v>350</v>
      </c>
      <c r="D7" s="631" t="s">
        <v>351</v>
      </c>
      <c r="E7" s="876" t="s">
        <v>121</v>
      </c>
      <c r="F7" s="771" t="s">
        <v>72</v>
      </c>
      <c r="G7" s="771">
        <v>2</v>
      </c>
      <c r="H7" s="772">
        <v>0</v>
      </c>
      <c r="I7" s="375">
        <v>0</v>
      </c>
      <c r="J7" s="375">
        <v>0</v>
      </c>
      <c r="K7" s="375">
        <v>0</v>
      </c>
      <c r="L7" s="773">
        <v>0</v>
      </c>
      <c r="M7" s="773">
        <v>0</v>
      </c>
      <c r="N7" s="773">
        <v>0</v>
      </c>
      <c r="O7" s="773">
        <v>0</v>
      </c>
      <c r="P7" s="773">
        <v>0</v>
      </c>
      <c r="Q7" s="773">
        <v>0</v>
      </c>
      <c r="R7" s="773">
        <v>0</v>
      </c>
      <c r="S7" s="773">
        <v>0</v>
      </c>
      <c r="T7" s="773">
        <v>0</v>
      </c>
      <c r="U7" s="773">
        <v>0</v>
      </c>
      <c r="V7" s="773">
        <v>0</v>
      </c>
      <c r="W7" s="773">
        <v>0</v>
      </c>
      <c r="X7" s="773">
        <v>0</v>
      </c>
      <c r="Y7" s="773">
        <v>0</v>
      </c>
      <c r="Z7" s="773">
        <v>0</v>
      </c>
      <c r="AA7" s="773">
        <v>0</v>
      </c>
      <c r="AB7" s="773">
        <v>0</v>
      </c>
      <c r="AC7" s="773">
        <v>0</v>
      </c>
      <c r="AD7" s="773">
        <v>0</v>
      </c>
      <c r="AE7" s="773">
        <v>0</v>
      </c>
      <c r="AF7" s="773">
        <v>0</v>
      </c>
      <c r="AG7" s="773">
        <v>0</v>
      </c>
      <c r="AH7" s="773">
        <v>0</v>
      </c>
      <c r="AI7" s="773">
        <v>0</v>
      </c>
      <c r="AJ7" s="774">
        <v>0</v>
      </c>
      <c r="AN7" s="629"/>
      <c r="AQ7" s="629"/>
    </row>
    <row r="8" spans="1:43" x14ac:dyDescent="0.2">
      <c r="A8" s="149"/>
      <c r="B8" s="963"/>
      <c r="C8" s="775" t="s">
        <v>93</v>
      </c>
      <c r="D8" s="874" t="s">
        <v>352</v>
      </c>
      <c r="E8" s="875" t="s">
        <v>353</v>
      </c>
      <c r="F8" s="778" t="s">
        <v>72</v>
      </c>
      <c r="G8" s="778">
        <v>2</v>
      </c>
      <c r="H8" s="772">
        <f>H6+H7</f>
        <v>0</v>
      </c>
      <c r="I8" s="375">
        <f>I6+I7</f>
        <v>0</v>
      </c>
      <c r="J8" s="375">
        <f>J6+J7</f>
        <v>0</v>
      </c>
      <c r="K8" s="375">
        <f>K6+K7</f>
        <v>0</v>
      </c>
      <c r="L8" s="615">
        <f t="shared" ref="L8:AJ8" si="0">L6+L7</f>
        <v>0</v>
      </c>
      <c r="M8" s="615">
        <f t="shared" si="0"/>
        <v>0</v>
      </c>
      <c r="N8" s="615">
        <f t="shared" si="0"/>
        <v>0</v>
      </c>
      <c r="O8" s="615">
        <f t="shared" si="0"/>
        <v>0</v>
      </c>
      <c r="P8" s="615">
        <f t="shared" si="0"/>
        <v>0</v>
      </c>
      <c r="Q8" s="615">
        <f t="shared" si="0"/>
        <v>0</v>
      </c>
      <c r="R8" s="615">
        <f t="shared" si="0"/>
        <v>0</v>
      </c>
      <c r="S8" s="615">
        <f t="shared" si="0"/>
        <v>0</v>
      </c>
      <c r="T8" s="615">
        <f t="shared" si="0"/>
        <v>0</v>
      </c>
      <c r="U8" s="615">
        <f t="shared" si="0"/>
        <v>0</v>
      </c>
      <c r="V8" s="615">
        <f t="shared" si="0"/>
        <v>0</v>
      </c>
      <c r="W8" s="615">
        <f t="shared" si="0"/>
        <v>0</v>
      </c>
      <c r="X8" s="615">
        <f t="shared" si="0"/>
        <v>0</v>
      </c>
      <c r="Y8" s="615">
        <f t="shared" si="0"/>
        <v>0</v>
      </c>
      <c r="Z8" s="615">
        <f t="shared" si="0"/>
        <v>0</v>
      </c>
      <c r="AA8" s="615">
        <f t="shared" si="0"/>
        <v>0</v>
      </c>
      <c r="AB8" s="615">
        <f t="shared" si="0"/>
        <v>0</v>
      </c>
      <c r="AC8" s="615">
        <f t="shared" si="0"/>
        <v>0</v>
      </c>
      <c r="AD8" s="615">
        <f t="shared" si="0"/>
        <v>0</v>
      </c>
      <c r="AE8" s="615">
        <f t="shared" si="0"/>
        <v>0</v>
      </c>
      <c r="AF8" s="615">
        <f t="shared" si="0"/>
        <v>0</v>
      </c>
      <c r="AG8" s="615">
        <f t="shared" si="0"/>
        <v>0</v>
      </c>
      <c r="AH8" s="615">
        <f t="shared" si="0"/>
        <v>0</v>
      </c>
      <c r="AI8" s="615">
        <f t="shared" si="0"/>
        <v>0</v>
      </c>
      <c r="AJ8" s="779">
        <f t="shared" si="0"/>
        <v>0</v>
      </c>
    </row>
    <row r="9" spans="1:43" x14ac:dyDescent="0.2">
      <c r="A9" s="149"/>
      <c r="B9" s="963"/>
      <c r="C9" s="775" t="s">
        <v>96</v>
      </c>
      <c r="D9" s="874" t="s">
        <v>354</v>
      </c>
      <c r="E9" s="875" t="s">
        <v>355</v>
      </c>
      <c r="F9" s="778" t="s">
        <v>72</v>
      </c>
      <c r="G9" s="778">
        <v>2</v>
      </c>
      <c r="H9" s="772">
        <f>H5-H3</f>
        <v>1.1579530143205936</v>
      </c>
      <c r="I9" s="375">
        <f t="shared" ref="I9:P9" si="1">I5-I3</f>
        <v>1.1745419458474418</v>
      </c>
      <c r="J9" s="375">
        <f t="shared" si="1"/>
        <v>1.1926784871274521</v>
      </c>
      <c r="K9" s="375">
        <f t="shared" si="1"/>
        <v>1.2070968815457075</v>
      </c>
      <c r="L9" s="615">
        <f t="shared" si="1"/>
        <v>1.2071147382743757</v>
      </c>
      <c r="M9" s="615">
        <f t="shared" si="1"/>
        <v>1.1989293119589881</v>
      </c>
      <c r="N9" s="615">
        <f t="shared" si="1"/>
        <v>1.1924052497746036</v>
      </c>
      <c r="O9" s="615">
        <f t="shared" si="1"/>
        <v>1.185724723443756</v>
      </c>
      <c r="P9" s="615">
        <f t="shared" si="1"/>
        <v>1.1833471949439041</v>
      </c>
      <c r="Q9" s="615">
        <f>'4. BL SDB'!Q5-'4. BL SDB'!Q3</f>
        <v>1.1753681245148844</v>
      </c>
      <c r="R9" s="615">
        <f>'4. BL SDB'!R5-'4. BL SDB'!R3</f>
        <v>1.170723115234841</v>
      </c>
      <c r="S9" s="615">
        <f>'4. BL SDB'!S5-'4. BL SDB'!S3</f>
        <v>1.1661179925673313</v>
      </c>
      <c r="T9" s="615">
        <f>'4. BL SDB'!T5-'4. BL SDB'!T3</f>
        <v>1.1644032965170332</v>
      </c>
      <c r="U9" s="615">
        <f>'4. BL SDB'!U5-'4. BL SDB'!U3</f>
        <v>1.1563478717870037</v>
      </c>
      <c r="V9" s="615">
        <f>'4. BL SDB'!V5-'4. BL SDB'!V3</f>
        <v>1.1553793048221568</v>
      </c>
      <c r="W9" s="615">
        <f>'4. BL SDB'!W5-'4. BL SDB'!W3</f>
        <v>1.1533282857756006</v>
      </c>
      <c r="X9" s="615">
        <f>'4. BL SDB'!X5-'4. BL SDB'!X3</f>
        <v>1.1547215953472296</v>
      </c>
      <c r="Y9" s="615">
        <f>'4. BL SDB'!Y5-'4. BL SDB'!Y3</f>
        <v>1.1495772483394706</v>
      </c>
      <c r="Z9" s="615">
        <f>'4. BL SDB'!Z5-'4. BL SDB'!Z3</f>
        <v>1.1480888488845684</v>
      </c>
      <c r="AA9" s="615">
        <f>'4. BL SDB'!AA5-'4. BL SDB'!AA3</f>
        <v>1.1449289214133902</v>
      </c>
      <c r="AB9" s="615">
        <f>'4. BL SDB'!AB5-'4. BL SDB'!AB3</f>
        <v>1.1449689634198457</v>
      </c>
      <c r="AC9" s="615">
        <f>'4. BL SDB'!AC5-'4. BL SDB'!AC3</f>
        <v>1.1382842323072673</v>
      </c>
      <c r="AD9" s="615">
        <f>'4. BL SDB'!AD5-'4. BL SDB'!AD3</f>
        <v>1.1351520462645048</v>
      </c>
      <c r="AE9" s="615">
        <f>'4. BL SDB'!AE5-'4. BL SDB'!AE3</f>
        <v>1.131669618804926</v>
      </c>
      <c r="AF9" s="615">
        <f>'4. BL SDB'!AF5-'4. BL SDB'!AF3</f>
        <v>1.1313602344774116</v>
      </c>
      <c r="AG9" s="615">
        <f>'4. BL SDB'!AG5-'4. BL SDB'!AG3</f>
        <v>1.1246765165556907</v>
      </c>
      <c r="AH9" s="615">
        <f>'4. BL SDB'!AH5-'4. BL SDB'!AH3</f>
        <v>1.1209715168180558</v>
      </c>
      <c r="AI9" s="615">
        <f>'4. BL SDB'!AI5-'4. BL SDB'!AI3</f>
        <v>1.117272443039333</v>
      </c>
      <c r="AJ9" s="779">
        <f>'4. BL SDB'!AJ5-'4. BL SDB'!AJ3</f>
        <v>1.116472653250808</v>
      </c>
    </row>
    <row r="10" spans="1:43" ht="15.75" thickBot="1" x14ac:dyDescent="0.25">
      <c r="A10" s="149"/>
      <c r="B10" s="964"/>
      <c r="C10" s="877" t="s">
        <v>356</v>
      </c>
      <c r="D10" s="878" t="s">
        <v>357</v>
      </c>
      <c r="E10" s="879" t="s">
        <v>358</v>
      </c>
      <c r="F10" s="880" t="s">
        <v>72</v>
      </c>
      <c r="G10" s="880">
        <v>2</v>
      </c>
      <c r="H10" s="845">
        <f>H9-H8</f>
        <v>1.1579530143205936</v>
      </c>
      <c r="I10" s="285">
        <f>I9-I8</f>
        <v>1.1745419458474418</v>
      </c>
      <c r="J10" s="285">
        <f>J9-J8</f>
        <v>1.1926784871274521</v>
      </c>
      <c r="K10" s="285">
        <f>K9-K8</f>
        <v>1.2070968815457075</v>
      </c>
      <c r="L10" s="756">
        <f>L9-L8</f>
        <v>1.2071147382743757</v>
      </c>
      <c r="M10" s="756">
        <f t="shared" ref="M10:AJ10" si="2">M9-M8</f>
        <v>1.1989293119589881</v>
      </c>
      <c r="N10" s="756">
        <f t="shared" si="2"/>
        <v>1.1924052497746036</v>
      </c>
      <c r="O10" s="756">
        <f t="shared" si="2"/>
        <v>1.185724723443756</v>
      </c>
      <c r="P10" s="756">
        <f t="shared" si="2"/>
        <v>1.1833471949439041</v>
      </c>
      <c r="Q10" s="756">
        <f t="shared" si="2"/>
        <v>1.1753681245148844</v>
      </c>
      <c r="R10" s="756">
        <f t="shared" si="2"/>
        <v>1.170723115234841</v>
      </c>
      <c r="S10" s="756">
        <f t="shared" si="2"/>
        <v>1.1661179925673313</v>
      </c>
      <c r="T10" s="756">
        <f t="shared" si="2"/>
        <v>1.1644032965170332</v>
      </c>
      <c r="U10" s="756">
        <f t="shared" si="2"/>
        <v>1.1563478717870037</v>
      </c>
      <c r="V10" s="756">
        <f t="shared" si="2"/>
        <v>1.1553793048221568</v>
      </c>
      <c r="W10" s="756">
        <f t="shared" si="2"/>
        <v>1.1533282857756006</v>
      </c>
      <c r="X10" s="756">
        <f t="shared" si="2"/>
        <v>1.1547215953472296</v>
      </c>
      <c r="Y10" s="756">
        <f t="shared" si="2"/>
        <v>1.1495772483394706</v>
      </c>
      <c r="Z10" s="756">
        <f t="shared" si="2"/>
        <v>1.1480888488845684</v>
      </c>
      <c r="AA10" s="756">
        <f t="shared" si="2"/>
        <v>1.1449289214133902</v>
      </c>
      <c r="AB10" s="756">
        <f t="shared" si="2"/>
        <v>1.1449689634198457</v>
      </c>
      <c r="AC10" s="756">
        <f t="shared" si="2"/>
        <v>1.1382842323072673</v>
      </c>
      <c r="AD10" s="756">
        <f t="shared" si="2"/>
        <v>1.1351520462645048</v>
      </c>
      <c r="AE10" s="756">
        <f t="shared" si="2"/>
        <v>1.131669618804926</v>
      </c>
      <c r="AF10" s="756">
        <f t="shared" si="2"/>
        <v>1.1313602344774116</v>
      </c>
      <c r="AG10" s="756">
        <f t="shared" si="2"/>
        <v>1.1246765165556907</v>
      </c>
      <c r="AH10" s="756">
        <f t="shared" si="2"/>
        <v>1.1209715168180558</v>
      </c>
      <c r="AI10" s="756">
        <f t="shared" si="2"/>
        <v>1.117272443039333</v>
      </c>
      <c r="AJ10" s="846">
        <f t="shared" si="2"/>
        <v>1.116472653250808</v>
      </c>
    </row>
    <row r="11" spans="1:43" ht="15.75" x14ac:dyDescent="0.25">
      <c r="A11" s="170"/>
      <c r="B11" s="195"/>
      <c r="C11" s="172"/>
      <c r="D11" s="196"/>
      <c r="E11" s="197"/>
      <c r="F11" s="196"/>
      <c r="G11" s="196"/>
      <c r="H11" s="198"/>
      <c r="I11" s="199"/>
      <c r="J11" s="200"/>
      <c r="K11" s="172"/>
      <c r="L11" s="200"/>
      <c r="M11" s="20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3" ht="15.75" x14ac:dyDescent="0.25">
      <c r="A12" s="170"/>
      <c r="B12" s="195"/>
      <c r="C12" s="172"/>
      <c r="D12" s="172"/>
      <c r="E12" s="202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3" ht="15.75" x14ac:dyDescent="0.25">
      <c r="A13" s="170"/>
      <c r="B13" s="195"/>
      <c r="C13" s="196"/>
      <c r="D13" s="154" t="str">
        <f>'TITLE PAGE'!B9</f>
        <v>Company:</v>
      </c>
      <c r="E13" s="356" t="str">
        <f>'TITLE PAGE'!D9</f>
        <v>Hafren Dyfrdwy</v>
      </c>
      <c r="F13" s="196"/>
      <c r="G13" s="196"/>
      <c r="H13" s="196"/>
      <c r="I13" s="196"/>
      <c r="J13" s="196"/>
      <c r="K13" s="172"/>
      <c r="L13" s="196"/>
      <c r="M13" s="196"/>
      <c r="N13" s="196"/>
      <c r="O13" s="196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3" ht="15.75" x14ac:dyDescent="0.25">
      <c r="A14" s="170"/>
      <c r="B14" s="195"/>
      <c r="C14" s="196"/>
      <c r="D14" s="158" t="str">
        <f>'TITLE PAGE'!B10</f>
        <v>Resource Zone Name:</v>
      </c>
      <c r="E14" s="357" t="str">
        <f>'TITLE PAGE'!D10</f>
        <v>Llanfyllin</v>
      </c>
      <c r="F14" s="196"/>
      <c r="G14" s="196"/>
      <c r="H14" s="196"/>
      <c r="I14" s="196"/>
      <c r="J14" s="196"/>
      <c r="K14" s="172"/>
      <c r="L14" s="196"/>
      <c r="M14" s="196"/>
      <c r="N14" s="196"/>
      <c r="O14" s="196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3" x14ac:dyDescent="0.2">
      <c r="A15" s="170"/>
      <c r="B15" s="203"/>
      <c r="C15" s="196"/>
      <c r="D15" s="158" t="str">
        <f>'TITLE PAGE'!B11</f>
        <v>Resource Zone Number:</v>
      </c>
      <c r="E15" s="358">
        <f>'TITLE PAGE'!D11</f>
        <v>3</v>
      </c>
      <c r="F15" s="196"/>
      <c r="G15" s="196"/>
      <c r="H15" s="196"/>
      <c r="I15" s="196"/>
      <c r="J15" s="196"/>
      <c r="K15" s="172"/>
      <c r="L15" s="196"/>
      <c r="M15" s="196"/>
      <c r="N15" s="196"/>
      <c r="O15" s="196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3" ht="15.75" x14ac:dyDescent="0.25">
      <c r="A16" s="170"/>
      <c r="B16" s="195"/>
      <c r="C16" s="196"/>
      <c r="D16" s="158" t="str">
        <f>'TITLE PAGE'!B12</f>
        <v xml:space="preserve">Planning Scenario Name:                                                                     </v>
      </c>
      <c r="E16" s="357" t="str">
        <f>'TITLE PAGE'!D12</f>
        <v>Dry Year Annual Average</v>
      </c>
      <c r="F16" s="196"/>
      <c r="G16" s="196"/>
      <c r="H16" s="196"/>
      <c r="I16" s="196"/>
      <c r="J16" s="196"/>
      <c r="K16" s="172"/>
      <c r="L16" s="196"/>
      <c r="M16" s="196"/>
      <c r="N16" s="196"/>
      <c r="O16" s="196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195"/>
      <c r="C17" s="196"/>
      <c r="D17" s="166" t="str">
        <f>'TITLE PAGE'!B13</f>
        <v xml:space="preserve">Chosen Level of Service:  </v>
      </c>
      <c r="E17" s="204" t="str">
        <f>'TITLE PAGE'!D13</f>
        <v>No more than 1 in 40 years</v>
      </c>
      <c r="F17" s="196"/>
      <c r="G17" s="196"/>
      <c r="H17" s="196"/>
      <c r="I17" s="196"/>
      <c r="J17" s="196"/>
      <c r="K17" s="172"/>
      <c r="L17" s="196"/>
      <c r="M17" s="196"/>
      <c r="N17" s="196"/>
      <c r="O17" s="196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195"/>
      <c r="C18" s="196"/>
      <c r="D18" s="196"/>
      <c r="E18" s="205"/>
      <c r="F18" s="196"/>
      <c r="G18" s="196"/>
      <c r="H18" s="196"/>
      <c r="I18" s="196"/>
      <c r="J18" s="196"/>
      <c r="K18" s="172"/>
      <c r="L18" s="196"/>
      <c r="M18" s="196"/>
      <c r="N18" s="196"/>
      <c r="O18" s="196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195"/>
      <c r="C19" s="196"/>
      <c r="D19" s="196"/>
      <c r="E19" s="226"/>
      <c r="F19" s="196"/>
      <c r="G19" s="196"/>
      <c r="H19" s="196"/>
      <c r="I19" s="196"/>
      <c r="J19" s="196"/>
      <c r="K19" s="172"/>
      <c r="L19" s="196"/>
      <c r="M19" s="196"/>
      <c r="N19" s="196"/>
      <c r="O19" s="196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195"/>
      <c r="C20" s="196"/>
      <c r="D20" s="174"/>
      <c r="E20" s="226"/>
      <c r="F20" s="196"/>
      <c r="G20" s="196"/>
      <c r="H20" s="196"/>
      <c r="I20" s="196"/>
      <c r="J20" s="196"/>
      <c r="K20" s="172"/>
      <c r="L20" s="196"/>
      <c r="M20" s="196"/>
      <c r="N20" s="196"/>
      <c r="O20" s="196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195"/>
      <c r="C21" s="196"/>
      <c r="D21" s="196"/>
      <c r="E21" s="226"/>
      <c r="F21" s="196"/>
      <c r="G21" s="196"/>
      <c r="H21" s="196"/>
      <c r="I21" s="196"/>
      <c r="J21" s="196"/>
      <c r="K21" s="172"/>
      <c r="L21" s="196"/>
      <c r="M21" s="196"/>
      <c r="N21" s="196"/>
      <c r="O21" s="196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sheetProtection algorithmName="SHA-512" hashValue="y29ElFclJH76gOPOg0FEMbvCJZ7Uwt9gmP7prPwDRymMKMX3eZJy4x/zw25LToFD9KM4/x/PytO2lIKWl5ag4g==" saltValue="AqNt1VZtmF7b6XFyaA1gNw==" spinCount="100000" sheet="1" objects="1" scenarios="1"/>
  <mergeCells count="2">
    <mergeCell ref="I1:J1"/>
    <mergeCell ref="B3:B10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41"/>
  <sheetViews>
    <sheetView zoomScale="80" zoomScaleNormal="80" workbookViewId="0"/>
  </sheetViews>
  <sheetFormatPr defaultColWidth="8.88671875" defaultRowHeight="15" x14ac:dyDescent="0.2"/>
  <cols>
    <col min="1" max="2" width="8.88671875" style="498"/>
    <col min="3" max="3" width="91.88671875" style="498" bestFit="1" customWidth="1"/>
    <col min="4" max="20" width="8.88671875" style="498"/>
    <col min="21" max="21" width="19.33203125" style="498" hidden="1" customWidth="1"/>
    <col min="22" max="23" width="8.88671875" style="498" hidden="1" customWidth="1"/>
    <col min="24" max="24" width="11.44140625" style="498" hidden="1" customWidth="1"/>
    <col min="25" max="127" width="8.88671875" style="498" hidden="1" customWidth="1"/>
    <col min="128" max="16384" width="8.88671875" style="498"/>
  </cols>
  <sheetData>
    <row r="1" spans="2:128" ht="18" customHeight="1" x14ac:dyDescent="0.25">
      <c r="B1" s="491" t="s">
        <v>359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3"/>
      <c r="S1" s="493"/>
      <c r="T1" s="493"/>
      <c r="U1" s="494" t="s">
        <v>360</v>
      </c>
      <c r="V1" s="495"/>
      <c r="W1" s="496"/>
      <c r="X1" s="574"/>
      <c r="Y1" s="575">
        <v>3.5000000000000003E-2</v>
      </c>
      <c r="Z1" s="575">
        <v>3.5000000000000003E-2</v>
      </c>
      <c r="AA1" s="575">
        <v>3.5000000000000003E-2</v>
      </c>
      <c r="AB1" s="575">
        <v>3.5000000000000003E-2</v>
      </c>
      <c r="AC1" s="575">
        <v>3.5000000000000003E-2</v>
      </c>
      <c r="AD1" s="575">
        <v>3.5000000000000003E-2</v>
      </c>
      <c r="AE1" s="575">
        <v>3.5000000000000003E-2</v>
      </c>
      <c r="AF1" s="575">
        <v>3.5000000000000003E-2</v>
      </c>
      <c r="AG1" s="575">
        <v>3.5000000000000003E-2</v>
      </c>
      <c r="AH1" s="575">
        <v>3.5000000000000003E-2</v>
      </c>
      <c r="AI1" s="575">
        <v>3.5000000000000003E-2</v>
      </c>
      <c r="AJ1" s="575">
        <v>3.5000000000000003E-2</v>
      </c>
      <c r="AK1" s="575">
        <v>3.5000000000000003E-2</v>
      </c>
      <c r="AL1" s="575">
        <v>3.5000000000000003E-2</v>
      </c>
      <c r="AM1" s="575">
        <v>3.5000000000000003E-2</v>
      </c>
      <c r="AN1" s="575">
        <v>3.5000000000000003E-2</v>
      </c>
      <c r="AO1" s="575">
        <v>3.5000000000000003E-2</v>
      </c>
      <c r="AP1" s="575">
        <v>3.5000000000000003E-2</v>
      </c>
      <c r="AQ1" s="575">
        <v>3.5000000000000003E-2</v>
      </c>
      <c r="AR1" s="575">
        <v>3.5000000000000003E-2</v>
      </c>
      <c r="AS1" s="575">
        <v>3.5000000000000003E-2</v>
      </c>
      <c r="AT1" s="575">
        <v>3.5000000000000003E-2</v>
      </c>
      <c r="AU1" s="575">
        <v>3.5000000000000003E-2</v>
      </c>
      <c r="AV1" s="575">
        <v>3.5000000000000003E-2</v>
      </c>
      <c r="AW1" s="575">
        <v>3.5000000000000003E-2</v>
      </c>
      <c r="AX1" s="575">
        <v>3.5000000000000003E-2</v>
      </c>
      <c r="AY1" s="575">
        <v>3.5000000000000003E-2</v>
      </c>
      <c r="AZ1" s="575">
        <v>3.5000000000000003E-2</v>
      </c>
      <c r="BA1" s="575">
        <v>3.5000000000000003E-2</v>
      </c>
      <c r="BB1" s="575">
        <v>0.03</v>
      </c>
      <c r="BC1" s="575">
        <v>0.03</v>
      </c>
      <c r="BD1" s="575">
        <v>0.03</v>
      </c>
      <c r="BE1" s="575">
        <v>0.03</v>
      </c>
      <c r="BF1" s="575">
        <v>0.03</v>
      </c>
      <c r="BG1" s="575">
        <v>0.03</v>
      </c>
      <c r="BH1" s="575">
        <v>0.03</v>
      </c>
      <c r="BI1" s="575">
        <v>0.03</v>
      </c>
      <c r="BJ1" s="575">
        <v>0.03</v>
      </c>
      <c r="BK1" s="575">
        <v>0.03</v>
      </c>
      <c r="BL1" s="575">
        <v>0.03</v>
      </c>
      <c r="BM1" s="575">
        <v>0.03</v>
      </c>
      <c r="BN1" s="575">
        <v>0.03</v>
      </c>
      <c r="BO1" s="575">
        <v>0.03</v>
      </c>
      <c r="BP1" s="575">
        <v>0.03</v>
      </c>
      <c r="BQ1" s="575">
        <v>0.03</v>
      </c>
      <c r="BR1" s="575">
        <v>0.03</v>
      </c>
      <c r="BS1" s="575">
        <v>0.03</v>
      </c>
      <c r="BT1" s="575">
        <v>0.03</v>
      </c>
      <c r="BU1" s="575">
        <v>0.03</v>
      </c>
      <c r="BV1" s="575">
        <v>0.03</v>
      </c>
      <c r="BW1" s="575">
        <v>0.03</v>
      </c>
      <c r="BX1" s="575">
        <v>0.03</v>
      </c>
      <c r="BY1" s="575">
        <v>0.03</v>
      </c>
      <c r="BZ1" s="575">
        <v>0.03</v>
      </c>
      <c r="CA1" s="575">
        <v>0.03</v>
      </c>
      <c r="CB1" s="575">
        <v>0.03</v>
      </c>
      <c r="CC1" s="575">
        <v>0.03</v>
      </c>
      <c r="CD1" s="575">
        <v>0.03</v>
      </c>
      <c r="CE1" s="575">
        <v>0.03</v>
      </c>
      <c r="CF1" s="575">
        <v>0.03</v>
      </c>
      <c r="CG1" s="575">
        <v>0.03</v>
      </c>
      <c r="CH1" s="575">
        <v>0.03</v>
      </c>
      <c r="CI1" s="575">
        <v>0.03</v>
      </c>
      <c r="CJ1" s="575">
        <v>0.03</v>
      </c>
      <c r="CK1" s="575">
        <v>0.03</v>
      </c>
      <c r="CL1" s="575">
        <v>0.03</v>
      </c>
      <c r="CM1" s="575">
        <v>0.03</v>
      </c>
      <c r="CN1" s="575">
        <v>0.03</v>
      </c>
      <c r="CO1" s="575">
        <v>0.03</v>
      </c>
      <c r="CP1" s="575">
        <v>0.03</v>
      </c>
      <c r="CQ1" s="575">
        <v>0.03</v>
      </c>
      <c r="CR1" s="575">
        <v>0.03</v>
      </c>
      <c r="CS1" s="575">
        <v>0.03</v>
      </c>
      <c r="CT1" s="575">
        <v>0.03</v>
      </c>
      <c r="CU1" s="575">
        <v>2.5000000000000001E-2</v>
      </c>
      <c r="CV1" s="575">
        <v>2.5000000000000001E-2</v>
      </c>
      <c r="CW1" s="575">
        <v>2.5000000000000001E-2</v>
      </c>
      <c r="CX1" s="575">
        <v>2.5000000000000001E-2</v>
      </c>
      <c r="CY1" s="575">
        <v>2.5000000000000001E-2</v>
      </c>
      <c r="CZ1" s="497">
        <v>2.5000000000000001E-2</v>
      </c>
      <c r="DA1" s="497">
        <v>2.5000000000000001E-2</v>
      </c>
      <c r="DB1" s="497">
        <v>2.5000000000000001E-2</v>
      </c>
      <c r="DC1" s="497">
        <v>2.5000000000000001E-2</v>
      </c>
      <c r="DD1" s="497">
        <v>2.5000000000000001E-2</v>
      </c>
      <c r="DE1" s="497">
        <v>2.5000000000000001E-2</v>
      </c>
      <c r="DF1" s="497">
        <v>2.5000000000000001E-2</v>
      </c>
      <c r="DG1" s="497">
        <v>2.5000000000000001E-2</v>
      </c>
      <c r="DH1" s="497">
        <v>2.5000000000000001E-2</v>
      </c>
      <c r="DI1" s="497">
        <v>2.5000000000000001E-2</v>
      </c>
      <c r="DJ1" s="497">
        <v>2.5000000000000001E-2</v>
      </c>
      <c r="DK1" s="497">
        <v>2.5000000000000001E-2</v>
      </c>
      <c r="DL1" s="497">
        <v>2.5000000000000001E-2</v>
      </c>
      <c r="DM1" s="497">
        <v>2.5000000000000001E-2</v>
      </c>
      <c r="DN1" s="497">
        <v>2.5000000000000001E-2</v>
      </c>
      <c r="DO1" s="497">
        <v>2.5000000000000001E-2</v>
      </c>
      <c r="DP1" s="497">
        <v>2.5000000000000001E-2</v>
      </c>
      <c r="DQ1" s="497">
        <v>2.5000000000000001E-2</v>
      </c>
      <c r="DR1" s="497">
        <v>2.5000000000000001E-2</v>
      </c>
      <c r="DS1" s="497">
        <v>2.5000000000000001E-2</v>
      </c>
      <c r="DT1" s="497">
        <v>2.5000000000000001E-2</v>
      </c>
      <c r="DU1" s="497">
        <v>2.5000000000000001E-2</v>
      </c>
      <c r="DV1" s="497">
        <v>2.5000000000000001E-2</v>
      </c>
      <c r="DW1" s="497">
        <v>2.5000000000000001E-2</v>
      </c>
      <c r="DX1" s="493"/>
    </row>
    <row r="2" spans="2:128" ht="18" customHeight="1" x14ac:dyDescent="0.25">
      <c r="B2" s="499" t="s">
        <v>361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  <c r="S2" s="493"/>
      <c r="T2" s="493"/>
      <c r="U2" s="494" t="s">
        <v>362</v>
      </c>
      <c r="V2" s="588">
        <v>80</v>
      </c>
      <c r="W2" s="965"/>
      <c r="X2" s="576">
        <v>1</v>
      </c>
      <c r="Y2" s="576">
        <f>IF(Y3&gt;$V2,0,X2/(1+Y1))</f>
        <v>0.96618357487922713</v>
      </c>
      <c r="Z2" s="576">
        <f t="shared" ref="Z2:CK2" si="0">IF(Z3&gt;$V2,0,Y2/(1+Z1))</f>
        <v>0.93351070036640305</v>
      </c>
      <c r="AA2" s="576">
        <f t="shared" si="0"/>
        <v>0.90194270566802237</v>
      </c>
      <c r="AB2" s="576">
        <f t="shared" si="0"/>
        <v>0.87144222769857238</v>
      </c>
      <c r="AC2" s="576">
        <f t="shared" si="0"/>
        <v>0.84197316685852408</v>
      </c>
      <c r="AD2" s="576">
        <f t="shared" si="0"/>
        <v>0.81350064430775282</v>
      </c>
      <c r="AE2" s="576">
        <f t="shared" si="0"/>
        <v>0.78599096068381924</v>
      </c>
      <c r="AF2" s="576">
        <f t="shared" si="0"/>
        <v>0.75941155621625056</v>
      </c>
      <c r="AG2" s="576">
        <f t="shared" si="0"/>
        <v>0.73373097218961414</v>
      </c>
      <c r="AH2" s="576">
        <f t="shared" si="0"/>
        <v>0.70891881370977217</v>
      </c>
      <c r="AI2" s="576">
        <f t="shared" si="0"/>
        <v>0.68494571372924851</v>
      </c>
      <c r="AJ2" s="576">
        <f t="shared" si="0"/>
        <v>0.66178329828912907</v>
      </c>
      <c r="AK2" s="576">
        <f t="shared" si="0"/>
        <v>0.63940415293635666</v>
      </c>
      <c r="AL2" s="576">
        <f t="shared" si="0"/>
        <v>0.61778179027667313</v>
      </c>
      <c r="AM2" s="576">
        <f t="shared" si="0"/>
        <v>0.59689061862480497</v>
      </c>
      <c r="AN2" s="576">
        <f t="shared" si="0"/>
        <v>0.57670591171478747</v>
      </c>
      <c r="AO2" s="576">
        <f t="shared" si="0"/>
        <v>0.55720377943457733</v>
      </c>
      <c r="AP2" s="576">
        <f t="shared" si="0"/>
        <v>0.53836113955031628</v>
      </c>
      <c r="AQ2" s="576">
        <f t="shared" si="0"/>
        <v>0.520155690386779</v>
      </c>
      <c r="AR2" s="576">
        <f t="shared" si="0"/>
        <v>0.50256588443167061</v>
      </c>
      <c r="AS2" s="576">
        <f t="shared" si="0"/>
        <v>0.48557090283253201</v>
      </c>
      <c r="AT2" s="576">
        <f t="shared" si="0"/>
        <v>0.46915063075606961</v>
      </c>
      <c r="AU2" s="576">
        <f t="shared" si="0"/>
        <v>0.45328563358074364</v>
      </c>
      <c r="AV2" s="576">
        <f t="shared" si="0"/>
        <v>0.43795713389443836</v>
      </c>
      <c r="AW2" s="576">
        <f t="shared" si="0"/>
        <v>0.42314698926998878</v>
      </c>
      <c r="AX2" s="576">
        <f t="shared" si="0"/>
        <v>0.40883767079225974</v>
      </c>
      <c r="AY2" s="576">
        <f t="shared" si="0"/>
        <v>0.39501224231136212</v>
      </c>
      <c r="AZ2" s="576">
        <f t="shared" si="0"/>
        <v>0.38165434039745133</v>
      </c>
      <c r="BA2" s="576">
        <f t="shared" si="0"/>
        <v>0.36874815497338298</v>
      </c>
      <c r="BB2" s="576">
        <f t="shared" si="0"/>
        <v>0.35800791744988636</v>
      </c>
      <c r="BC2" s="576">
        <f t="shared" si="0"/>
        <v>0.34758050237853044</v>
      </c>
      <c r="BD2" s="576">
        <f t="shared" si="0"/>
        <v>0.33745679842575771</v>
      </c>
      <c r="BE2" s="576">
        <f t="shared" si="0"/>
        <v>0.32762795963665797</v>
      </c>
      <c r="BF2" s="576">
        <f t="shared" si="0"/>
        <v>0.31808539770549316</v>
      </c>
      <c r="BG2" s="576">
        <f t="shared" si="0"/>
        <v>0.30882077447135259</v>
      </c>
      <c r="BH2" s="576">
        <f t="shared" si="0"/>
        <v>0.29982599463238113</v>
      </c>
      <c r="BI2" s="576">
        <f t="shared" si="0"/>
        <v>0.29109319867221467</v>
      </c>
      <c r="BJ2" s="576">
        <f t="shared" si="0"/>
        <v>0.2826147559924414</v>
      </c>
      <c r="BK2" s="576">
        <f t="shared" si="0"/>
        <v>0.27438325824508875</v>
      </c>
      <c r="BL2" s="576">
        <f t="shared" si="0"/>
        <v>0.26639151285930945</v>
      </c>
      <c r="BM2" s="576">
        <f t="shared" si="0"/>
        <v>0.25863253675661113</v>
      </c>
      <c r="BN2" s="576">
        <f t="shared" si="0"/>
        <v>0.25109955024913699</v>
      </c>
      <c r="BO2" s="576">
        <f t="shared" si="0"/>
        <v>0.24378597111566697</v>
      </c>
      <c r="BP2" s="576">
        <f t="shared" si="0"/>
        <v>0.23668540885016209</v>
      </c>
      <c r="BQ2" s="576">
        <f t="shared" si="0"/>
        <v>0.22979165907782728</v>
      </c>
      <c r="BR2" s="576">
        <f t="shared" si="0"/>
        <v>0.22309869813381289</v>
      </c>
      <c r="BS2" s="576">
        <f t="shared" si="0"/>
        <v>0.21660067779981834</v>
      </c>
      <c r="BT2" s="576">
        <f t="shared" si="0"/>
        <v>0.21029192019399839</v>
      </c>
      <c r="BU2" s="576">
        <f t="shared" si="0"/>
        <v>0.20416691280970717</v>
      </c>
      <c r="BV2" s="576">
        <f t="shared" si="0"/>
        <v>0.19822030369874483</v>
      </c>
      <c r="BW2" s="576">
        <f t="shared" si="0"/>
        <v>0.19244689679489788</v>
      </c>
      <c r="BX2" s="576">
        <f t="shared" si="0"/>
        <v>0.18684164737368725</v>
      </c>
      <c r="BY2" s="576">
        <f t="shared" si="0"/>
        <v>0.18139965764435656</v>
      </c>
      <c r="BZ2" s="576">
        <f t="shared" si="0"/>
        <v>0.17611617247024908</v>
      </c>
      <c r="CA2" s="576">
        <f t="shared" si="0"/>
        <v>0.17098657521383406</v>
      </c>
      <c r="CB2" s="576">
        <f t="shared" si="0"/>
        <v>0.1660063837027515</v>
      </c>
      <c r="CC2" s="576">
        <f t="shared" si="0"/>
        <v>0.16117124631335097</v>
      </c>
      <c r="CD2" s="576">
        <f t="shared" si="0"/>
        <v>0.15647693816830191</v>
      </c>
      <c r="CE2" s="576">
        <f t="shared" si="0"/>
        <v>0.1519193574449533</v>
      </c>
      <c r="CF2" s="576">
        <f t="shared" si="0"/>
        <v>0.1474945217912168</v>
      </c>
      <c r="CG2" s="576">
        <f t="shared" si="0"/>
        <v>0.14319856484584156</v>
      </c>
      <c r="CH2" s="576">
        <f t="shared" si="0"/>
        <v>0.13902773286004036</v>
      </c>
      <c r="CI2" s="576">
        <f t="shared" si="0"/>
        <v>0.13497838141751492</v>
      </c>
      <c r="CJ2" s="576">
        <f t="shared" si="0"/>
        <v>0.13104697225001449</v>
      </c>
      <c r="CK2" s="576">
        <f t="shared" si="0"/>
        <v>0.12723007014564514</v>
      </c>
      <c r="CL2" s="576">
        <f t="shared" ref="CL2:CY2" si="1">IF(CL3&gt;$V2,0,CK2/(1+CL1))</f>
        <v>0.12352433994722828</v>
      </c>
      <c r="CM2" s="576">
        <f t="shared" si="1"/>
        <v>0.11992654363808571</v>
      </c>
      <c r="CN2" s="576">
        <f t="shared" si="1"/>
        <v>0.11643353751270456</v>
      </c>
      <c r="CO2" s="576">
        <f t="shared" si="1"/>
        <v>0.11304226942981026</v>
      </c>
      <c r="CP2" s="576">
        <f t="shared" si="1"/>
        <v>0.10974977614544684</v>
      </c>
      <c r="CQ2" s="576">
        <f t="shared" si="1"/>
        <v>0.10655318072373479</v>
      </c>
      <c r="CR2" s="576">
        <f t="shared" si="1"/>
        <v>0.10344969002304348</v>
      </c>
      <c r="CS2" s="576">
        <f t="shared" si="1"/>
        <v>0.10043659225538201</v>
      </c>
      <c r="CT2" s="576">
        <f t="shared" si="1"/>
        <v>9.7511254616875737E-2</v>
      </c>
      <c r="CU2" s="576">
        <f t="shared" si="1"/>
        <v>9.5132931333537313E-2</v>
      </c>
      <c r="CV2" s="576">
        <f t="shared" si="1"/>
        <v>9.2812615935158368E-2</v>
      </c>
      <c r="CW2" s="576">
        <f t="shared" si="1"/>
        <v>9.0548893595276458E-2</v>
      </c>
      <c r="CX2" s="576">
        <f t="shared" si="1"/>
        <v>8.834038399539168E-2</v>
      </c>
      <c r="CY2" s="576">
        <f t="shared" si="1"/>
        <v>8.6185740483308959E-2</v>
      </c>
      <c r="CZ2" s="500" t="s">
        <v>363</v>
      </c>
      <c r="DA2" s="493"/>
      <c r="DB2" s="493"/>
      <c r="DC2" s="493"/>
      <c r="DD2" s="493"/>
      <c r="DE2" s="493"/>
      <c r="DF2" s="493"/>
      <c r="DG2" s="493"/>
      <c r="DH2" s="493"/>
      <c r="DI2" s="493"/>
      <c r="DJ2" s="493"/>
      <c r="DK2" s="493"/>
      <c r="DL2" s="493"/>
      <c r="DM2" s="493"/>
      <c r="DN2" s="493"/>
      <c r="DO2" s="493"/>
      <c r="DP2" s="493"/>
      <c r="DQ2" s="493"/>
      <c r="DR2" s="493"/>
      <c r="DS2" s="493"/>
      <c r="DT2" s="493"/>
      <c r="DU2" s="493"/>
      <c r="DV2" s="493"/>
      <c r="DW2" s="493"/>
      <c r="DX2" s="493"/>
    </row>
    <row r="3" spans="2:128" ht="15.75" thickBot="1" x14ac:dyDescent="0.25">
      <c r="B3" s="501"/>
      <c r="C3" s="502"/>
      <c r="D3" s="503"/>
      <c r="E3" s="503"/>
      <c r="F3" s="503"/>
      <c r="G3" s="503"/>
      <c r="H3" s="504"/>
      <c r="I3" s="503"/>
      <c r="J3" s="503"/>
      <c r="K3" s="503"/>
      <c r="L3" s="504"/>
      <c r="M3" s="504"/>
      <c r="N3" s="504"/>
      <c r="O3" s="504"/>
      <c r="P3" s="504"/>
      <c r="Q3" s="504"/>
      <c r="R3" s="504"/>
      <c r="S3" s="505"/>
      <c r="T3" s="505"/>
      <c r="U3" s="504"/>
      <c r="V3" s="506"/>
      <c r="W3" s="966"/>
      <c r="X3" s="577">
        <v>1</v>
      </c>
      <c r="Y3" s="577">
        <f>X3+1</f>
        <v>2</v>
      </c>
      <c r="Z3" s="577">
        <f t="shared" ref="Z3:CK3" si="2">Y3+1</f>
        <v>3</v>
      </c>
      <c r="AA3" s="577">
        <f t="shared" si="2"/>
        <v>4</v>
      </c>
      <c r="AB3" s="577">
        <f t="shared" si="2"/>
        <v>5</v>
      </c>
      <c r="AC3" s="577">
        <f t="shared" si="2"/>
        <v>6</v>
      </c>
      <c r="AD3" s="577">
        <f t="shared" si="2"/>
        <v>7</v>
      </c>
      <c r="AE3" s="577">
        <f t="shared" si="2"/>
        <v>8</v>
      </c>
      <c r="AF3" s="577">
        <f t="shared" si="2"/>
        <v>9</v>
      </c>
      <c r="AG3" s="577">
        <f t="shared" si="2"/>
        <v>10</v>
      </c>
      <c r="AH3" s="577">
        <f t="shared" si="2"/>
        <v>11</v>
      </c>
      <c r="AI3" s="577">
        <f t="shared" si="2"/>
        <v>12</v>
      </c>
      <c r="AJ3" s="577">
        <f t="shared" si="2"/>
        <v>13</v>
      </c>
      <c r="AK3" s="577">
        <f t="shared" si="2"/>
        <v>14</v>
      </c>
      <c r="AL3" s="577">
        <f t="shared" si="2"/>
        <v>15</v>
      </c>
      <c r="AM3" s="577">
        <f t="shared" si="2"/>
        <v>16</v>
      </c>
      <c r="AN3" s="577">
        <f t="shared" si="2"/>
        <v>17</v>
      </c>
      <c r="AO3" s="577">
        <f t="shared" si="2"/>
        <v>18</v>
      </c>
      <c r="AP3" s="577">
        <f t="shared" si="2"/>
        <v>19</v>
      </c>
      <c r="AQ3" s="577">
        <f t="shared" si="2"/>
        <v>20</v>
      </c>
      <c r="AR3" s="577">
        <f t="shared" si="2"/>
        <v>21</v>
      </c>
      <c r="AS3" s="577">
        <f t="shared" si="2"/>
        <v>22</v>
      </c>
      <c r="AT3" s="577">
        <f t="shared" si="2"/>
        <v>23</v>
      </c>
      <c r="AU3" s="577">
        <f t="shared" si="2"/>
        <v>24</v>
      </c>
      <c r="AV3" s="577">
        <f t="shared" si="2"/>
        <v>25</v>
      </c>
      <c r="AW3" s="577">
        <f t="shared" si="2"/>
        <v>26</v>
      </c>
      <c r="AX3" s="577">
        <f t="shared" si="2"/>
        <v>27</v>
      </c>
      <c r="AY3" s="577">
        <f t="shared" si="2"/>
        <v>28</v>
      </c>
      <c r="AZ3" s="577">
        <f t="shared" si="2"/>
        <v>29</v>
      </c>
      <c r="BA3" s="577">
        <f t="shared" si="2"/>
        <v>30</v>
      </c>
      <c r="BB3" s="577">
        <f t="shared" si="2"/>
        <v>31</v>
      </c>
      <c r="BC3" s="577">
        <f t="shared" si="2"/>
        <v>32</v>
      </c>
      <c r="BD3" s="577">
        <f t="shared" si="2"/>
        <v>33</v>
      </c>
      <c r="BE3" s="577">
        <f t="shared" si="2"/>
        <v>34</v>
      </c>
      <c r="BF3" s="577">
        <f t="shared" si="2"/>
        <v>35</v>
      </c>
      <c r="BG3" s="577">
        <f t="shared" si="2"/>
        <v>36</v>
      </c>
      <c r="BH3" s="577">
        <f t="shared" si="2"/>
        <v>37</v>
      </c>
      <c r="BI3" s="577">
        <f t="shared" si="2"/>
        <v>38</v>
      </c>
      <c r="BJ3" s="577">
        <f t="shared" si="2"/>
        <v>39</v>
      </c>
      <c r="BK3" s="577">
        <f t="shared" si="2"/>
        <v>40</v>
      </c>
      <c r="BL3" s="577">
        <f t="shared" si="2"/>
        <v>41</v>
      </c>
      <c r="BM3" s="577">
        <f t="shared" si="2"/>
        <v>42</v>
      </c>
      <c r="BN3" s="577">
        <f t="shared" si="2"/>
        <v>43</v>
      </c>
      <c r="BO3" s="577">
        <f t="shared" si="2"/>
        <v>44</v>
      </c>
      <c r="BP3" s="577">
        <f t="shared" si="2"/>
        <v>45</v>
      </c>
      <c r="BQ3" s="577">
        <f t="shared" si="2"/>
        <v>46</v>
      </c>
      <c r="BR3" s="577">
        <f t="shared" si="2"/>
        <v>47</v>
      </c>
      <c r="BS3" s="577">
        <f t="shared" si="2"/>
        <v>48</v>
      </c>
      <c r="BT3" s="577">
        <f t="shared" si="2"/>
        <v>49</v>
      </c>
      <c r="BU3" s="577">
        <f t="shared" si="2"/>
        <v>50</v>
      </c>
      <c r="BV3" s="577">
        <f t="shared" si="2"/>
        <v>51</v>
      </c>
      <c r="BW3" s="577">
        <f t="shared" si="2"/>
        <v>52</v>
      </c>
      <c r="BX3" s="577">
        <f t="shared" si="2"/>
        <v>53</v>
      </c>
      <c r="BY3" s="577">
        <f t="shared" si="2"/>
        <v>54</v>
      </c>
      <c r="BZ3" s="577">
        <f t="shared" si="2"/>
        <v>55</v>
      </c>
      <c r="CA3" s="577">
        <f t="shared" si="2"/>
        <v>56</v>
      </c>
      <c r="CB3" s="577">
        <f t="shared" si="2"/>
        <v>57</v>
      </c>
      <c r="CC3" s="577">
        <f t="shared" si="2"/>
        <v>58</v>
      </c>
      <c r="CD3" s="577">
        <f t="shared" si="2"/>
        <v>59</v>
      </c>
      <c r="CE3" s="577">
        <f t="shared" si="2"/>
        <v>60</v>
      </c>
      <c r="CF3" s="577">
        <f t="shared" si="2"/>
        <v>61</v>
      </c>
      <c r="CG3" s="577">
        <f t="shared" si="2"/>
        <v>62</v>
      </c>
      <c r="CH3" s="577">
        <f t="shared" si="2"/>
        <v>63</v>
      </c>
      <c r="CI3" s="577">
        <f t="shared" si="2"/>
        <v>64</v>
      </c>
      <c r="CJ3" s="577">
        <f t="shared" si="2"/>
        <v>65</v>
      </c>
      <c r="CK3" s="577">
        <f t="shared" si="2"/>
        <v>66</v>
      </c>
      <c r="CL3" s="577">
        <f t="shared" ref="CL3:DW3" si="3">CK3+1</f>
        <v>67</v>
      </c>
      <c r="CM3" s="577">
        <f t="shared" si="3"/>
        <v>68</v>
      </c>
      <c r="CN3" s="577">
        <f t="shared" si="3"/>
        <v>69</v>
      </c>
      <c r="CO3" s="577">
        <f t="shared" si="3"/>
        <v>70</v>
      </c>
      <c r="CP3" s="577">
        <f t="shared" si="3"/>
        <v>71</v>
      </c>
      <c r="CQ3" s="577">
        <f t="shared" si="3"/>
        <v>72</v>
      </c>
      <c r="CR3" s="577">
        <f t="shared" si="3"/>
        <v>73</v>
      </c>
      <c r="CS3" s="577">
        <f t="shared" si="3"/>
        <v>74</v>
      </c>
      <c r="CT3" s="577">
        <f t="shared" si="3"/>
        <v>75</v>
      </c>
      <c r="CU3" s="577">
        <f t="shared" si="3"/>
        <v>76</v>
      </c>
      <c r="CV3" s="577">
        <f t="shared" si="3"/>
        <v>77</v>
      </c>
      <c r="CW3" s="577">
        <f t="shared" si="3"/>
        <v>78</v>
      </c>
      <c r="CX3" s="577">
        <f t="shared" si="3"/>
        <v>79</v>
      </c>
      <c r="CY3" s="577">
        <f t="shared" si="3"/>
        <v>80</v>
      </c>
      <c r="CZ3" s="507">
        <f t="shared" si="3"/>
        <v>81</v>
      </c>
      <c r="DA3" s="507">
        <f t="shared" si="3"/>
        <v>82</v>
      </c>
      <c r="DB3" s="507">
        <f t="shared" si="3"/>
        <v>83</v>
      </c>
      <c r="DC3" s="507">
        <f t="shared" si="3"/>
        <v>84</v>
      </c>
      <c r="DD3" s="507">
        <f t="shared" si="3"/>
        <v>85</v>
      </c>
      <c r="DE3" s="507">
        <f t="shared" si="3"/>
        <v>86</v>
      </c>
      <c r="DF3" s="507">
        <f t="shared" si="3"/>
        <v>87</v>
      </c>
      <c r="DG3" s="507">
        <f t="shared" si="3"/>
        <v>88</v>
      </c>
      <c r="DH3" s="507">
        <f t="shared" si="3"/>
        <v>89</v>
      </c>
      <c r="DI3" s="507">
        <f t="shared" si="3"/>
        <v>90</v>
      </c>
      <c r="DJ3" s="507">
        <f t="shared" si="3"/>
        <v>91</v>
      </c>
      <c r="DK3" s="507">
        <f t="shared" si="3"/>
        <v>92</v>
      </c>
      <c r="DL3" s="507">
        <f t="shared" si="3"/>
        <v>93</v>
      </c>
      <c r="DM3" s="507">
        <f t="shared" si="3"/>
        <v>94</v>
      </c>
      <c r="DN3" s="507">
        <f t="shared" si="3"/>
        <v>95</v>
      </c>
      <c r="DO3" s="507">
        <f t="shared" si="3"/>
        <v>96</v>
      </c>
      <c r="DP3" s="507">
        <f t="shared" si="3"/>
        <v>97</v>
      </c>
      <c r="DQ3" s="507">
        <f t="shared" si="3"/>
        <v>98</v>
      </c>
      <c r="DR3" s="507">
        <f t="shared" si="3"/>
        <v>99</v>
      </c>
      <c r="DS3" s="507">
        <f t="shared" si="3"/>
        <v>100</v>
      </c>
      <c r="DT3" s="507">
        <f t="shared" si="3"/>
        <v>101</v>
      </c>
      <c r="DU3" s="507">
        <f t="shared" si="3"/>
        <v>102</v>
      </c>
      <c r="DV3" s="507">
        <f t="shared" si="3"/>
        <v>103</v>
      </c>
      <c r="DW3" s="507">
        <f t="shared" si="3"/>
        <v>104</v>
      </c>
      <c r="DX3" s="493"/>
    </row>
    <row r="4" spans="2:128" s="587" customFormat="1" ht="51.75" thickBot="1" x14ac:dyDescent="0.25">
      <c r="B4" s="581" t="s">
        <v>109</v>
      </c>
      <c r="C4" s="508" t="s">
        <v>364</v>
      </c>
      <c r="D4" s="509" t="s">
        <v>365</v>
      </c>
      <c r="E4" s="510" t="s">
        <v>366</v>
      </c>
      <c r="F4" s="511" t="s">
        <v>367</v>
      </c>
      <c r="G4" s="511" t="s">
        <v>368</v>
      </c>
      <c r="H4" s="511" t="s">
        <v>369</v>
      </c>
      <c r="I4" s="511" t="s">
        <v>370</v>
      </c>
      <c r="J4" s="511" t="s">
        <v>371</v>
      </c>
      <c r="K4" s="511" t="s">
        <v>372</v>
      </c>
      <c r="L4" s="512" t="s">
        <v>373</v>
      </c>
      <c r="M4" s="512" t="s">
        <v>374</v>
      </c>
      <c r="N4" s="512" t="s">
        <v>375</v>
      </c>
      <c r="O4" s="512" t="s">
        <v>376</v>
      </c>
      <c r="P4" s="512" t="s">
        <v>377</v>
      </c>
      <c r="Q4" s="512" t="s">
        <v>378</v>
      </c>
      <c r="R4" s="513" t="s">
        <v>379</v>
      </c>
      <c r="S4" s="514" t="s">
        <v>380</v>
      </c>
      <c r="T4" s="515" t="s">
        <v>381</v>
      </c>
      <c r="U4" s="516" t="s">
        <v>382</v>
      </c>
      <c r="V4" s="517" t="s">
        <v>110</v>
      </c>
      <c r="W4" s="578" t="s">
        <v>139</v>
      </c>
      <c r="X4" s="579" t="s">
        <v>383</v>
      </c>
      <c r="Y4" s="580" t="s">
        <v>384</v>
      </c>
      <c r="Z4" s="580" t="s">
        <v>385</v>
      </c>
      <c r="AA4" s="580" t="s">
        <v>386</v>
      </c>
      <c r="AB4" s="580" t="s">
        <v>387</v>
      </c>
      <c r="AC4" s="580" t="s">
        <v>388</v>
      </c>
      <c r="AD4" s="580" t="s">
        <v>389</v>
      </c>
      <c r="AE4" s="580" t="s">
        <v>390</v>
      </c>
      <c r="AF4" s="580" t="s">
        <v>391</v>
      </c>
      <c r="AG4" s="580" t="s">
        <v>392</v>
      </c>
      <c r="AH4" s="580" t="s">
        <v>393</v>
      </c>
      <c r="AI4" s="580" t="s">
        <v>394</v>
      </c>
      <c r="AJ4" s="580" t="s">
        <v>395</v>
      </c>
      <c r="AK4" s="580" t="s">
        <v>396</v>
      </c>
      <c r="AL4" s="580" t="s">
        <v>397</v>
      </c>
      <c r="AM4" s="580" t="s">
        <v>398</v>
      </c>
      <c r="AN4" s="580" t="s">
        <v>399</v>
      </c>
      <c r="AO4" s="580" t="s">
        <v>400</v>
      </c>
      <c r="AP4" s="580" t="s">
        <v>401</v>
      </c>
      <c r="AQ4" s="580" t="s">
        <v>402</v>
      </c>
      <c r="AR4" s="580" t="s">
        <v>403</v>
      </c>
      <c r="AS4" s="580" t="s">
        <v>404</v>
      </c>
      <c r="AT4" s="580" t="s">
        <v>405</v>
      </c>
      <c r="AU4" s="580" t="s">
        <v>406</v>
      </c>
      <c r="AV4" s="580" t="s">
        <v>407</v>
      </c>
      <c r="AW4" s="580" t="s">
        <v>408</v>
      </c>
      <c r="AX4" s="580" t="s">
        <v>409</v>
      </c>
      <c r="AY4" s="580" t="s">
        <v>410</v>
      </c>
      <c r="AZ4" s="580" t="s">
        <v>411</v>
      </c>
      <c r="BA4" s="580" t="s">
        <v>412</v>
      </c>
      <c r="BB4" s="580" t="s">
        <v>413</v>
      </c>
      <c r="BC4" s="580" t="s">
        <v>414</v>
      </c>
      <c r="BD4" s="580" t="s">
        <v>415</v>
      </c>
      <c r="BE4" s="580" t="s">
        <v>416</v>
      </c>
      <c r="BF4" s="580" t="s">
        <v>417</v>
      </c>
      <c r="BG4" s="580" t="s">
        <v>418</v>
      </c>
      <c r="BH4" s="580" t="s">
        <v>419</v>
      </c>
      <c r="BI4" s="580" t="s">
        <v>420</v>
      </c>
      <c r="BJ4" s="580" t="s">
        <v>421</v>
      </c>
      <c r="BK4" s="580" t="s">
        <v>422</v>
      </c>
      <c r="BL4" s="580" t="s">
        <v>423</v>
      </c>
      <c r="BM4" s="580" t="s">
        <v>424</v>
      </c>
      <c r="BN4" s="580" t="s">
        <v>425</v>
      </c>
      <c r="BO4" s="580" t="s">
        <v>426</v>
      </c>
      <c r="BP4" s="580" t="s">
        <v>427</v>
      </c>
      <c r="BQ4" s="580" t="s">
        <v>428</v>
      </c>
      <c r="BR4" s="580" t="s">
        <v>429</v>
      </c>
      <c r="BS4" s="580" t="s">
        <v>430</v>
      </c>
      <c r="BT4" s="580" t="s">
        <v>431</v>
      </c>
      <c r="BU4" s="580" t="s">
        <v>432</v>
      </c>
      <c r="BV4" s="580" t="s">
        <v>433</v>
      </c>
      <c r="BW4" s="580" t="s">
        <v>434</v>
      </c>
      <c r="BX4" s="580" t="s">
        <v>435</v>
      </c>
      <c r="BY4" s="580" t="s">
        <v>436</v>
      </c>
      <c r="BZ4" s="580" t="s">
        <v>437</v>
      </c>
      <c r="CA4" s="580" t="s">
        <v>438</v>
      </c>
      <c r="CB4" s="580" t="s">
        <v>439</v>
      </c>
      <c r="CC4" s="580" t="s">
        <v>440</v>
      </c>
      <c r="CD4" s="580" t="s">
        <v>441</v>
      </c>
      <c r="CE4" s="582" t="s">
        <v>442</v>
      </c>
      <c r="CF4" s="580" t="s">
        <v>443</v>
      </c>
      <c r="CG4" s="580" t="s">
        <v>444</v>
      </c>
      <c r="CH4" s="580" t="s">
        <v>445</v>
      </c>
      <c r="CI4" s="580" t="s">
        <v>446</v>
      </c>
      <c r="CJ4" s="580" t="s">
        <v>447</v>
      </c>
      <c r="CK4" s="580" t="s">
        <v>448</v>
      </c>
      <c r="CL4" s="580" t="s">
        <v>449</v>
      </c>
      <c r="CM4" s="580" t="s">
        <v>450</v>
      </c>
      <c r="CN4" s="580" t="s">
        <v>451</v>
      </c>
      <c r="CO4" s="580" t="s">
        <v>452</v>
      </c>
      <c r="CP4" s="580" t="s">
        <v>453</v>
      </c>
      <c r="CQ4" s="580" t="s">
        <v>454</v>
      </c>
      <c r="CR4" s="580" t="s">
        <v>455</v>
      </c>
      <c r="CS4" s="580" t="s">
        <v>456</v>
      </c>
      <c r="CT4" s="580" t="s">
        <v>457</v>
      </c>
      <c r="CU4" s="580" t="s">
        <v>458</v>
      </c>
      <c r="CV4" s="580" t="s">
        <v>459</v>
      </c>
      <c r="CW4" s="580" t="s">
        <v>460</v>
      </c>
      <c r="CX4" s="580" t="s">
        <v>461</v>
      </c>
      <c r="CY4" s="583" t="s">
        <v>462</v>
      </c>
      <c r="CZ4" s="584" t="s">
        <v>463</v>
      </c>
      <c r="DA4" s="584" t="s">
        <v>464</v>
      </c>
      <c r="DB4" s="584" t="s">
        <v>465</v>
      </c>
      <c r="DC4" s="584" t="s">
        <v>466</v>
      </c>
      <c r="DD4" s="584" t="s">
        <v>467</v>
      </c>
      <c r="DE4" s="584" t="s">
        <v>468</v>
      </c>
      <c r="DF4" s="584" t="s">
        <v>469</v>
      </c>
      <c r="DG4" s="584" t="s">
        <v>470</v>
      </c>
      <c r="DH4" s="584" t="s">
        <v>471</v>
      </c>
      <c r="DI4" s="584" t="s">
        <v>472</v>
      </c>
      <c r="DJ4" s="584" t="s">
        <v>473</v>
      </c>
      <c r="DK4" s="584" t="s">
        <v>474</v>
      </c>
      <c r="DL4" s="584" t="s">
        <v>475</v>
      </c>
      <c r="DM4" s="584" t="s">
        <v>476</v>
      </c>
      <c r="DN4" s="584" t="s">
        <v>477</v>
      </c>
      <c r="DO4" s="584" t="s">
        <v>478</v>
      </c>
      <c r="DP4" s="584" t="s">
        <v>479</v>
      </c>
      <c r="DQ4" s="584" t="s">
        <v>480</v>
      </c>
      <c r="DR4" s="584" t="s">
        <v>481</v>
      </c>
      <c r="DS4" s="584" t="s">
        <v>482</v>
      </c>
      <c r="DT4" s="584" t="s">
        <v>483</v>
      </c>
      <c r="DU4" s="584" t="s">
        <v>484</v>
      </c>
      <c r="DV4" s="584" t="s">
        <v>485</v>
      </c>
      <c r="DW4" s="585" t="s">
        <v>486</v>
      </c>
      <c r="DX4" s="586"/>
    </row>
    <row r="5" spans="2:128" x14ac:dyDescent="0.2">
      <c r="B5" s="518" t="s">
        <v>487</v>
      </c>
      <c r="C5" s="519" t="s">
        <v>488</v>
      </c>
      <c r="D5" s="520"/>
      <c r="E5" s="521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3"/>
      <c r="S5" s="524"/>
      <c r="T5" s="525"/>
      <c r="U5" s="526"/>
      <c r="V5" s="521"/>
      <c r="W5" s="521"/>
      <c r="X5" s="527"/>
      <c r="Y5" s="527"/>
      <c r="Z5" s="527"/>
      <c r="AA5" s="527"/>
      <c r="AB5" s="527"/>
      <c r="AC5" s="528"/>
      <c r="AD5" s="528"/>
      <c r="AE5" s="528"/>
      <c r="AF5" s="528"/>
      <c r="AG5" s="528"/>
      <c r="AH5" s="528"/>
      <c r="AI5" s="528"/>
      <c r="AJ5" s="528"/>
      <c r="AK5" s="529"/>
      <c r="AL5" s="529"/>
      <c r="AM5" s="529"/>
      <c r="AN5" s="529"/>
      <c r="AO5" s="529"/>
      <c r="AP5" s="529"/>
      <c r="AQ5" s="529"/>
      <c r="AR5" s="529"/>
      <c r="AS5" s="529"/>
      <c r="AT5" s="529"/>
      <c r="AU5" s="529"/>
      <c r="AV5" s="529"/>
      <c r="AW5" s="529"/>
      <c r="AX5" s="529"/>
      <c r="AY5" s="529"/>
      <c r="AZ5" s="529"/>
      <c r="BA5" s="529"/>
      <c r="BB5" s="529"/>
      <c r="BC5" s="529"/>
      <c r="BD5" s="529"/>
      <c r="BE5" s="529"/>
      <c r="BF5" s="529"/>
      <c r="BG5" s="529"/>
      <c r="BH5" s="529"/>
      <c r="BI5" s="529"/>
      <c r="BJ5" s="529"/>
      <c r="BK5" s="529"/>
      <c r="BL5" s="529"/>
      <c r="BM5" s="529"/>
      <c r="BN5" s="529"/>
      <c r="BO5" s="529"/>
      <c r="BP5" s="529"/>
      <c r="BQ5" s="529"/>
      <c r="BR5" s="529"/>
      <c r="BS5" s="529"/>
      <c r="BT5" s="529"/>
      <c r="BU5" s="529"/>
      <c r="BV5" s="529"/>
      <c r="BW5" s="529"/>
      <c r="BX5" s="529"/>
      <c r="BY5" s="529"/>
      <c r="BZ5" s="529"/>
      <c r="CA5" s="529"/>
      <c r="CB5" s="529"/>
      <c r="CC5" s="529"/>
      <c r="CD5" s="529"/>
      <c r="CE5" s="529"/>
      <c r="CF5" s="529"/>
      <c r="CG5" s="529"/>
      <c r="CH5" s="530"/>
      <c r="CI5" s="529"/>
      <c r="CJ5" s="529"/>
      <c r="CK5" s="529"/>
      <c r="CL5" s="529"/>
      <c r="CM5" s="529"/>
      <c r="CN5" s="529"/>
      <c r="CO5" s="529"/>
      <c r="CP5" s="529"/>
      <c r="CQ5" s="529"/>
      <c r="CR5" s="529"/>
      <c r="CS5" s="529"/>
      <c r="CT5" s="529"/>
      <c r="CU5" s="529"/>
      <c r="CV5" s="529"/>
      <c r="CW5" s="529"/>
      <c r="CX5" s="529"/>
      <c r="CY5" s="531"/>
      <c r="CZ5" s="532"/>
      <c r="DA5" s="533"/>
      <c r="DB5" s="533"/>
      <c r="DC5" s="533"/>
      <c r="DD5" s="533"/>
      <c r="DE5" s="533"/>
      <c r="DF5" s="533"/>
      <c r="DG5" s="533"/>
      <c r="DH5" s="533"/>
      <c r="DI5" s="533"/>
      <c r="DJ5" s="533"/>
      <c r="DK5" s="533"/>
      <c r="DL5" s="533"/>
      <c r="DM5" s="533"/>
      <c r="DN5" s="533"/>
      <c r="DO5" s="533"/>
      <c r="DP5" s="533"/>
      <c r="DQ5" s="533"/>
      <c r="DR5" s="533"/>
      <c r="DS5" s="533"/>
      <c r="DT5" s="533"/>
      <c r="DU5" s="533"/>
      <c r="DV5" s="533"/>
      <c r="DW5" s="534"/>
      <c r="DX5" s="533"/>
    </row>
    <row r="6" spans="2:128" ht="25.5" x14ac:dyDescent="0.2">
      <c r="B6" s="535" t="s">
        <v>489</v>
      </c>
      <c r="C6" s="536" t="s">
        <v>490</v>
      </c>
      <c r="D6" s="537"/>
      <c r="E6" s="527"/>
      <c r="F6" s="538"/>
      <c r="G6" s="538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40"/>
      <c r="S6" s="524"/>
      <c r="T6" s="525"/>
      <c r="U6" s="541" t="s">
        <v>491</v>
      </c>
      <c r="V6" s="527"/>
      <c r="W6" s="527"/>
      <c r="X6" s="527">
        <f t="shared" ref="X6:BC6" si="4">SUMIF($C:$C,"58.1x",X:X)</f>
        <v>0</v>
      </c>
      <c r="Y6" s="527">
        <f t="shared" si="4"/>
        <v>0</v>
      </c>
      <c r="Z6" s="527">
        <f t="shared" si="4"/>
        <v>0</v>
      </c>
      <c r="AA6" s="527">
        <f t="shared" si="4"/>
        <v>0</v>
      </c>
      <c r="AB6" s="527">
        <f t="shared" si="4"/>
        <v>0</v>
      </c>
      <c r="AC6" s="527">
        <f t="shared" si="4"/>
        <v>0</v>
      </c>
      <c r="AD6" s="527">
        <f t="shared" si="4"/>
        <v>0</v>
      </c>
      <c r="AE6" s="527">
        <f t="shared" si="4"/>
        <v>0</v>
      </c>
      <c r="AF6" s="527">
        <f t="shared" si="4"/>
        <v>0</v>
      </c>
      <c r="AG6" s="527">
        <f t="shared" si="4"/>
        <v>0</v>
      </c>
      <c r="AH6" s="527">
        <f t="shared" si="4"/>
        <v>0</v>
      </c>
      <c r="AI6" s="527">
        <f t="shared" si="4"/>
        <v>0</v>
      </c>
      <c r="AJ6" s="527">
        <f t="shared" si="4"/>
        <v>0</v>
      </c>
      <c r="AK6" s="527">
        <f t="shared" si="4"/>
        <v>0</v>
      </c>
      <c r="AL6" s="527">
        <f t="shared" si="4"/>
        <v>0</v>
      </c>
      <c r="AM6" s="527">
        <f t="shared" si="4"/>
        <v>0</v>
      </c>
      <c r="AN6" s="527">
        <f t="shared" si="4"/>
        <v>0</v>
      </c>
      <c r="AO6" s="527">
        <f t="shared" si="4"/>
        <v>0</v>
      </c>
      <c r="AP6" s="527">
        <f t="shared" si="4"/>
        <v>0</v>
      </c>
      <c r="AQ6" s="527">
        <f t="shared" si="4"/>
        <v>0</v>
      </c>
      <c r="AR6" s="527">
        <f t="shared" si="4"/>
        <v>0</v>
      </c>
      <c r="AS6" s="527">
        <f t="shared" si="4"/>
        <v>0</v>
      </c>
      <c r="AT6" s="527">
        <f t="shared" si="4"/>
        <v>0</v>
      </c>
      <c r="AU6" s="527">
        <f t="shared" si="4"/>
        <v>0</v>
      </c>
      <c r="AV6" s="527">
        <f t="shared" si="4"/>
        <v>0</v>
      </c>
      <c r="AW6" s="527">
        <f t="shared" si="4"/>
        <v>0</v>
      </c>
      <c r="AX6" s="527">
        <f t="shared" si="4"/>
        <v>0</v>
      </c>
      <c r="AY6" s="527">
        <f t="shared" si="4"/>
        <v>0</v>
      </c>
      <c r="AZ6" s="527">
        <f t="shared" si="4"/>
        <v>0</v>
      </c>
      <c r="BA6" s="527">
        <f t="shared" si="4"/>
        <v>0</v>
      </c>
      <c r="BB6" s="527">
        <f t="shared" si="4"/>
        <v>0</v>
      </c>
      <c r="BC6" s="527">
        <f t="shared" si="4"/>
        <v>0</v>
      </c>
      <c r="BD6" s="527">
        <f t="shared" ref="BD6:CI6" si="5">SUMIF($C:$C,"58.1x",BD:BD)</f>
        <v>0</v>
      </c>
      <c r="BE6" s="527">
        <f t="shared" si="5"/>
        <v>0</v>
      </c>
      <c r="BF6" s="527">
        <f t="shared" si="5"/>
        <v>0</v>
      </c>
      <c r="BG6" s="527">
        <f t="shared" si="5"/>
        <v>0</v>
      </c>
      <c r="BH6" s="527">
        <f t="shared" si="5"/>
        <v>0</v>
      </c>
      <c r="BI6" s="527">
        <f t="shared" si="5"/>
        <v>0</v>
      </c>
      <c r="BJ6" s="527">
        <f t="shared" si="5"/>
        <v>0</v>
      </c>
      <c r="BK6" s="527">
        <f t="shared" si="5"/>
        <v>0</v>
      </c>
      <c r="BL6" s="527">
        <f t="shared" si="5"/>
        <v>0</v>
      </c>
      <c r="BM6" s="527">
        <f t="shared" si="5"/>
        <v>0</v>
      </c>
      <c r="BN6" s="527">
        <f t="shared" si="5"/>
        <v>0</v>
      </c>
      <c r="BO6" s="527">
        <f t="shared" si="5"/>
        <v>0</v>
      </c>
      <c r="BP6" s="527">
        <f t="shared" si="5"/>
        <v>0</v>
      </c>
      <c r="BQ6" s="527">
        <f t="shared" si="5"/>
        <v>0</v>
      </c>
      <c r="BR6" s="527">
        <f t="shared" si="5"/>
        <v>0</v>
      </c>
      <c r="BS6" s="527">
        <f t="shared" si="5"/>
        <v>0</v>
      </c>
      <c r="BT6" s="527">
        <f t="shared" si="5"/>
        <v>0</v>
      </c>
      <c r="BU6" s="527">
        <f t="shared" si="5"/>
        <v>0</v>
      </c>
      <c r="BV6" s="527">
        <f t="shared" si="5"/>
        <v>0</v>
      </c>
      <c r="BW6" s="527">
        <f t="shared" si="5"/>
        <v>0</v>
      </c>
      <c r="BX6" s="527">
        <f t="shared" si="5"/>
        <v>0</v>
      </c>
      <c r="BY6" s="527">
        <f t="shared" si="5"/>
        <v>0</v>
      </c>
      <c r="BZ6" s="527">
        <f t="shared" si="5"/>
        <v>0</v>
      </c>
      <c r="CA6" s="527">
        <f t="shared" si="5"/>
        <v>0</v>
      </c>
      <c r="CB6" s="527">
        <f t="shared" si="5"/>
        <v>0</v>
      </c>
      <c r="CC6" s="527">
        <f t="shared" si="5"/>
        <v>0</v>
      </c>
      <c r="CD6" s="527">
        <f t="shared" si="5"/>
        <v>0</v>
      </c>
      <c r="CE6" s="527">
        <f t="shared" si="5"/>
        <v>0</v>
      </c>
      <c r="CF6" s="527">
        <f t="shared" si="5"/>
        <v>0</v>
      </c>
      <c r="CG6" s="527">
        <f t="shared" si="5"/>
        <v>0</v>
      </c>
      <c r="CH6" s="527">
        <f t="shared" si="5"/>
        <v>0</v>
      </c>
      <c r="CI6" s="527">
        <f t="shared" si="5"/>
        <v>0</v>
      </c>
      <c r="CJ6" s="527">
        <f t="shared" ref="CJ6:DO6" si="6">SUMIF($C:$C,"58.1x",CJ:CJ)</f>
        <v>0</v>
      </c>
      <c r="CK6" s="527">
        <f t="shared" si="6"/>
        <v>0</v>
      </c>
      <c r="CL6" s="527">
        <f t="shared" si="6"/>
        <v>0</v>
      </c>
      <c r="CM6" s="527">
        <f t="shared" si="6"/>
        <v>0</v>
      </c>
      <c r="CN6" s="527">
        <f t="shared" si="6"/>
        <v>0</v>
      </c>
      <c r="CO6" s="527">
        <f t="shared" si="6"/>
        <v>0</v>
      </c>
      <c r="CP6" s="527">
        <f t="shared" si="6"/>
        <v>0</v>
      </c>
      <c r="CQ6" s="527">
        <f t="shared" si="6"/>
        <v>0</v>
      </c>
      <c r="CR6" s="527">
        <f t="shared" si="6"/>
        <v>0</v>
      </c>
      <c r="CS6" s="527">
        <f t="shared" si="6"/>
        <v>0</v>
      </c>
      <c r="CT6" s="527">
        <f t="shared" si="6"/>
        <v>0</v>
      </c>
      <c r="CU6" s="527">
        <f t="shared" si="6"/>
        <v>0</v>
      </c>
      <c r="CV6" s="527">
        <f t="shared" si="6"/>
        <v>0</v>
      </c>
      <c r="CW6" s="527">
        <f t="shared" si="6"/>
        <v>0</v>
      </c>
      <c r="CX6" s="527">
        <f t="shared" si="6"/>
        <v>0</v>
      </c>
      <c r="CY6" s="542">
        <f t="shared" si="6"/>
        <v>0</v>
      </c>
      <c r="CZ6" s="543">
        <f t="shared" si="6"/>
        <v>0</v>
      </c>
      <c r="DA6" s="543">
        <f t="shared" si="6"/>
        <v>0</v>
      </c>
      <c r="DB6" s="543">
        <f t="shared" si="6"/>
        <v>0</v>
      </c>
      <c r="DC6" s="543">
        <f t="shared" si="6"/>
        <v>0</v>
      </c>
      <c r="DD6" s="543">
        <f t="shared" si="6"/>
        <v>0</v>
      </c>
      <c r="DE6" s="543">
        <f t="shared" si="6"/>
        <v>0</v>
      </c>
      <c r="DF6" s="543">
        <f t="shared" si="6"/>
        <v>0</v>
      </c>
      <c r="DG6" s="543">
        <f t="shared" si="6"/>
        <v>0</v>
      </c>
      <c r="DH6" s="543">
        <f t="shared" si="6"/>
        <v>0</v>
      </c>
      <c r="DI6" s="543">
        <f t="shared" si="6"/>
        <v>0</v>
      </c>
      <c r="DJ6" s="543">
        <f t="shared" si="6"/>
        <v>0</v>
      </c>
      <c r="DK6" s="543">
        <f t="shared" si="6"/>
        <v>0</v>
      </c>
      <c r="DL6" s="543">
        <f t="shared" si="6"/>
        <v>0</v>
      </c>
      <c r="DM6" s="543">
        <f t="shared" si="6"/>
        <v>0</v>
      </c>
      <c r="DN6" s="543">
        <f t="shared" si="6"/>
        <v>0</v>
      </c>
      <c r="DO6" s="543">
        <f t="shared" si="6"/>
        <v>0</v>
      </c>
      <c r="DP6" s="543">
        <f t="shared" ref="DP6:DW6" si="7">SUMIF($C:$C,"58.1x",DP:DP)</f>
        <v>0</v>
      </c>
      <c r="DQ6" s="543">
        <f t="shared" si="7"/>
        <v>0</v>
      </c>
      <c r="DR6" s="543">
        <f t="shared" si="7"/>
        <v>0</v>
      </c>
      <c r="DS6" s="543">
        <f t="shared" si="7"/>
        <v>0</v>
      </c>
      <c r="DT6" s="543">
        <f t="shared" si="7"/>
        <v>0</v>
      </c>
      <c r="DU6" s="543">
        <f t="shared" si="7"/>
        <v>0</v>
      </c>
      <c r="DV6" s="543">
        <f t="shared" si="7"/>
        <v>0</v>
      </c>
      <c r="DW6" s="544">
        <f t="shared" si="7"/>
        <v>0</v>
      </c>
      <c r="DX6" s="533"/>
    </row>
    <row r="7" spans="2:128" x14ac:dyDescent="0.2">
      <c r="B7" s="535" t="s">
        <v>508</v>
      </c>
      <c r="C7" s="536" t="s">
        <v>509</v>
      </c>
      <c r="D7" s="528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31"/>
      <c r="S7" s="546"/>
      <c r="T7" s="531"/>
      <c r="U7" s="546"/>
      <c r="V7" s="529"/>
      <c r="W7" s="529"/>
      <c r="X7" s="527">
        <f t="shared" ref="X7:BC7" si="8">SUMIF($C:$C,"58.2x",X:X)</f>
        <v>0</v>
      </c>
      <c r="Y7" s="527">
        <f t="shared" si="8"/>
        <v>0</v>
      </c>
      <c r="Z7" s="527">
        <f t="shared" si="8"/>
        <v>0</v>
      </c>
      <c r="AA7" s="527">
        <f t="shared" si="8"/>
        <v>0</v>
      </c>
      <c r="AB7" s="527">
        <f t="shared" si="8"/>
        <v>0</v>
      </c>
      <c r="AC7" s="527">
        <f t="shared" si="8"/>
        <v>0</v>
      </c>
      <c r="AD7" s="527">
        <f t="shared" si="8"/>
        <v>0</v>
      </c>
      <c r="AE7" s="527">
        <f t="shared" si="8"/>
        <v>0</v>
      </c>
      <c r="AF7" s="527">
        <f t="shared" si="8"/>
        <v>0</v>
      </c>
      <c r="AG7" s="527">
        <f t="shared" si="8"/>
        <v>0</v>
      </c>
      <c r="AH7" s="527">
        <f t="shared" si="8"/>
        <v>0</v>
      </c>
      <c r="AI7" s="527">
        <f t="shared" si="8"/>
        <v>0</v>
      </c>
      <c r="AJ7" s="527">
        <f t="shared" si="8"/>
        <v>0</v>
      </c>
      <c r="AK7" s="527">
        <f t="shared" si="8"/>
        <v>0</v>
      </c>
      <c r="AL7" s="527">
        <f t="shared" si="8"/>
        <v>0</v>
      </c>
      <c r="AM7" s="527">
        <f t="shared" si="8"/>
        <v>0</v>
      </c>
      <c r="AN7" s="527">
        <f t="shared" si="8"/>
        <v>0</v>
      </c>
      <c r="AO7" s="527">
        <f t="shared" si="8"/>
        <v>0</v>
      </c>
      <c r="AP7" s="527">
        <f t="shared" si="8"/>
        <v>0</v>
      </c>
      <c r="AQ7" s="527">
        <f t="shared" si="8"/>
        <v>0</v>
      </c>
      <c r="AR7" s="527">
        <f t="shared" si="8"/>
        <v>0</v>
      </c>
      <c r="AS7" s="527">
        <f t="shared" si="8"/>
        <v>0</v>
      </c>
      <c r="AT7" s="527">
        <f t="shared" si="8"/>
        <v>0</v>
      </c>
      <c r="AU7" s="527">
        <f t="shared" si="8"/>
        <v>0</v>
      </c>
      <c r="AV7" s="527">
        <f t="shared" si="8"/>
        <v>0</v>
      </c>
      <c r="AW7" s="527">
        <f t="shared" si="8"/>
        <v>0</v>
      </c>
      <c r="AX7" s="527">
        <f t="shared" si="8"/>
        <v>0</v>
      </c>
      <c r="AY7" s="527">
        <f t="shared" si="8"/>
        <v>0</v>
      </c>
      <c r="AZ7" s="527">
        <f t="shared" si="8"/>
        <v>0</v>
      </c>
      <c r="BA7" s="527">
        <f t="shared" si="8"/>
        <v>0</v>
      </c>
      <c r="BB7" s="527">
        <f t="shared" si="8"/>
        <v>0</v>
      </c>
      <c r="BC7" s="527">
        <f t="shared" si="8"/>
        <v>0</v>
      </c>
      <c r="BD7" s="527">
        <f t="shared" ref="BD7:CI7" si="9">SUMIF($C:$C,"58.2x",BD:BD)</f>
        <v>0</v>
      </c>
      <c r="BE7" s="527">
        <f t="shared" si="9"/>
        <v>0</v>
      </c>
      <c r="BF7" s="527">
        <f t="shared" si="9"/>
        <v>0</v>
      </c>
      <c r="BG7" s="527">
        <f t="shared" si="9"/>
        <v>0</v>
      </c>
      <c r="BH7" s="527">
        <f t="shared" si="9"/>
        <v>0</v>
      </c>
      <c r="BI7" s="527">
        <f t="shared" si="9"/>
        <v>0</v>
      </c>
      <c r="BJ7" s="527">
        <f t="shared" si="9"/>
        <v>0</v>
      </c>
      <c r="BK7" s="527">
        <f t="shared" si="9"/>
        <v>0</v>
      </c>
      <c r="BL7" s="527">
        <f t="shared" si="9"/>
        <v>0</v>
      </c>
      <c r="BM7" s="527">
        <f t="shared" si="9"/>
        <v>0</v>
      </c>
      <c r="BN7" s="527">
        <f t="shared" si="9"/>
        <v>0</v>
      </c>
      <c r="BO7" s="527">
        <f t="shared" si="9"/>
        <v>0</v>
      </c>
      <c r="BP7" s="527">
        <f t="shared" si="9"/>
        <v>0</v>
      </c>
      <c r="BQ7" s="527">
        <f t="shared" si="9"/>
        <v>0</v>
      </c>
      <c r="BR7" s="527">
        <f t="shared" si="9"/>
        <v>0</v>
      </c>
      <c r="BS7" s="527">
        <f t="shared" si="9"/>
        <v>0</v>
      </c>
      <c r="BT7" s="527">
        <f t="shared" si="9"/>
        <v>0</v>
      </c>
      <c r="BU7" s="527">
        <f t="shared" si="9"/>
        <v>0</v>
      </c>
      <c r="BV7" s="527">
        <f t="shared" si="9"/>
        <v>0</v>
      </c>
      <c r="BW7" s="527">
        <f t="shared" si="9"/>
        <v>0</v>
      </c>
      <c r="BX7" s="527">
        <f t="shared" si="9"/>
        <v>0</v>
      </c>
      <c r="BY7" s="527">
        <f t="shared" si="9"/>
        <v>0</v>
      </c>
      <c r="BZ7" s="527">
        <f t="shared" si="9"/>
        <v>0</v>
      </c>
      <c r="CA7" s="527">
        <f t="shared" si="9"/>
        <v>0</v>
      </c>
      <c r="CB7" s="527">
        <f t="shared" si="9"/>
        <v>0</v>
      </c>
      <c r="CC7" s="527">
        <f t="shared" si="9"/>
        <v>0</v>
      </c>
      <c r="CD7" s="527">
        <f t="shared" si="9"/>
        <v>0</v>
      </c>
      <c r="CE7" s="527">
        <f t="shared" si="9"/>
        <v>0</v>
      </c>
      <c r="CF7" s="527">
        <f t="shared" si="9"/>
        <v>0</v>
      </c>
      <c r="CG7" s="527">
        <f t="shared" si="9"/>
        <v>0</v>
      </c>
      <c r="CH7" s="527">
        <f t="shared" si="9"/>
        <v>0</v>
      </c>
      <c r="CI7" s="527">
        <f t="shared" si="9"/>
        <v>0</v>
      </c>
      <c r="CJ7" s="527">
        <f t="shared" ref="CJ7:DO7" si="10">SUMIF($C:$C,"58.2x",CJ:CJ)</f>
        <v>0</v>
      </c>
      <c r="CK7" s="527">
        <f t="shared" si="10"/>
        <v>0</v>
      </c>
      <c r="CL7" s="527">
        <f t="shared" si="10"/>
        <v>0</v>
      </c>
      <c r="CM7" s="527">
        <f t="shared" si="10"/>
        <v>0</v>
      </c>
      <c r="CN7" s="527">
        <f t="shared" si="10"/>
        <v>0</v>
      </c>
      <c r="CO7" s="527">
        <f t="shared" si="10"/>
        <v>0</v>
      </c>
      <c r="CP7" s="527">
        <f t="shared" si="10"/>
        <v>0</v>
      </c>
      <c r="CQ7" s="527">
        <f t="shared" si="10"/>
        <v>0</v>
      </c>
      <c r="CR7" s="527">
        <f t="shared" si="10"/>
        <v>0</v>
      </c>
      <c r="CS7" s="527">
        <f t="shared" si="10"/>
        <v>0</v>
      </c>
      <c r="CT7" s="527">
        <f t="shared" si="10"/>
        <v>0</v>
      </c>
      <c r="CU7" s="527">
        <f t="shared" si="10"/>
        <v>0</v>
      </c>
      <c r="CV7" s="527">
        <f t="shared" si="10"/>
        <v>0</v>
      </c>
      <c r="CW7" s="527">
        <f t="shared" si="10"/>
        <v>0</v>
      </c>
      <c r="CX7" s="527">
        <f t="shared" si="10"/>
        <v>0</v>
      </c>
      <c r="CY7" s="542">
        <f t="shared" si="10"/>
        <v>0</v>
      </c>
      <c r="CZ7" s="543">
        <f t="shared" si="10"/>
        <v>0</v>
      </c>
      <c r="DA7" s="543">
        <f t="shared" si="10"/>
        <v>0</v>
      </c>
      <c r="DB7" s="543">
        <f t="shared" si="10"/>
        <v>0</v>
      </c>
      <c r="DC7" s="543">
        <f t="shared" si="10"/>
        <v>0</v>
      </c>
      <c r="DD7" s="543">
        <f t="shared" si="10"/>
        <v>0</v>
      </c>
      <c r="DE7" s="543">
        <f t="shared" si="10"/>
        <v>0</v>
      </c>
      <c r="DF7" s="543">
        <f t="shared" si="10"/>
        <v>0</v>
      </c>
      <c r="DG7" s="543">
        <f t="shared" si="10"/>
        <v>0</v>
      </c>
      <c r="DH7" s="543">
        <f t="shared" si="10"/>
        <v>0</v>
      </c>
      <c r="DI7" s="543">
        <f t="shared" si="10"/>
        <v>0</v>
      </c>
      <c r="DJ7" s="543">
        <f t="shared" si="10"/>
        <v>0</v>
      </c>
      <c r="DK7" s="543">
        <f t="shared" si="10"/>
        <v>0</v>
      </c>
      <c r="DL7" s="543">
        <f t="shared" si="10"/>
        <v>0</v>
      </c>
      <c r="DM7" s="543">
        <f t="shared" si="10"/>
        <v>0</v>
      </c>
      <c r="DN7" s="543">
        <f t="shared" si="10"/>
        <v>0</v>
      </c>
      <c r="DO7" s="543">
        <f t="shared" si="10"/>
        <v>0</v>
      </c>
      <c r="DP7" s="543">
        <f t="shared" ref="DP7:DW7" si="11">SUMIF($C:$C,"58.2x",DP:DP)</f>
        <v>0</v>
      </c>
      <c r="DQ7" s="543">
        <f t="shared" si="11"/>
        <v>0</v>
      </c>
      <c r="DR7" s="543">
        <f t="shared" si="11"/>
        <v>0</v>
      </c>
      <c r="DS7" s="543">
        <f t="shared" si="11"/>
        <v>0</v>
      </c>
      <c r="DT7" s="543">
        <f t="shared" si="11"/>
        <v>0</v>
      </c>
      <c r="DU7" s="543">
        <f t="shared" si="11"/>
        <v>0</v>
      </c>
      <c r="DV7" s="543">
        <f t="shared" si="11"/>
        <v>0</v>
      </c>
      <c r="DW7" s="547">
        <f t="shared" si="11"/>
        <v>0</v>
      </c>
      <c r="DX7" s="533"/>
    </row>
    <row r="8" spans="2:128" x14ac:dyDescent="0.2">
      <c r="B8" s="535" t="s">
        <v>510</v>
      </c>
      <c r="C8" s="536" t="s">
        <v>511</v>
      </c>
      <c r="D8" s="528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31"/>
      <c r="S8" s="546"/>
      <c r="T8" s="531"/>
      <c r="U8" s="546"/>
      <c r="V8" s="529"/>
      <c r="W8" s="529"/>
      <c r="X8" s="527">
        <f t="shared" ref="X8:BC8" si="12">SUMIF($C:$C,"58.3x",X:X)</f>
        <v>0</v>
      </c>
      <c r="Y8" s="527">
        <f t="shared" si="12"/>
        <v>0</v>
      </c>
      <c r="Z8" s="527">
        <f t="shared" si="12"/>
        <v>0</v>
      </c>
      <c r="AA8" s="527">
        <f t="shared" si="12"/>
        <v>0</v>
      </c>
      <c r="AB8" s="527">
        <f t="shared" si="12"/>
        <v>0</v>
      </c>
      <c r="AC8" s="527">
        <f t="shared" si="12"/>
        <v>0</v>
      </c>
      <c r="AD8" s="527">
        <f t="shared" si="12"/>
        <v>0</v>
      </c>
      <c r="AE8" s="527">
        <f t="shared" si="12"/>
        <v>0</v>
      </c>
      <c r="AF8" s="527">
        <f t="shared" si="12"/>
        <v>0</v>
      </c>
      <c r="AG8" s="527">
        <f t="shared" si="12"/>
        <v>0</v>
      </c>
      <c r="AH8" s="527">
        <f t="shared" si="12"/>
        <v>0</v>
      </c>
      <c r="AI8" s="527">
        <f t="shared" si="12"/>
        <v>0</v>
      </c>
      <c r="AJ8" s="527">
        <f t="shared" si="12"/>
        <v>0</v>
      </c>
      <c r="AK8" s="527">
        <f t="shared" si="12"/>
        <v>0</v>
      </c>
      <c r="AL8" s="527">
        <f t="shared" si="12"/>
        <v>0</v>
      </c>
      <c r="AM8" s="527">
        <f t="shared" si="12"/>
        <v>0</v>
      </c>
      <c r="AN8" s="527">
        <f t="shared" si="12"/>
        <v>0</v>
      </c>
      <c r="AO8" s="527">
        <f t="shared" si="12"/>
        <v>0</v>
      </c>
      <c r="AP8" s="527">
        <f t="shared" si="12"/>
        <v>0</v>
      </c>
      <c r="AQ8" s="527">
        <f t="shared" si="12"/>
        <v>0</v>
      </c>
      <c r="AR8" s="527">
        <f t="shared" si="12"/>
        <v>0</v>
      </c>
      <c r="AS8" s="527">
        <f t="shared" si="12"/>
        <v>0</v>
      </c>
      <c r="AT8" s="527">
        <f t="shared" si="12"/>
        <v>0</v>
      </c>
      <c r="AU8" s="527">
        <f t="shared" si="12"/>
        <v>0</v>
      </c>
      <c r="AV8" s="527">
        <f t="shared" si="12"/>
        <v>0</v>
      </c>
      <c r="AW8" s="527">
        <f t="shared" si="12"/>
        <v>0</v>
      </c>
      <c r="AX8" s="527">
        <f t="shared" si="12"/>
        <v>0</v>
      </c>
      <c r="AY8" s="527">
        <f t="shared" si="12"/>
        <v>0</v>
      </c>
      <c r="AZ8" s="527">
        <f t="shared" si="12"/>
        <v>0</v>
      </c>
      <c r="BA8" s="527">
        <f t="shared" si="12"/>
        <v>0</v>
      </c>
      <c r="BB8" s="527">
        <f t="shared" si="12"/>
        <v>0</v>
      </c>
      <c r="BC8" s="527">
        <f t="shared" si="12"/>
        <v>0</v>
      </c>
      <c r="BD8" s="527">
        <f t="shared" ref="BD8:CI8" si="13">SUMIF($C:$C,"58.3x",BD:BD)</f>
        <v>0</v>
      </c>
      <c r="BE8" s="527">
        <f t="shared" si="13"/>
        <v>0</v>
      </c>
      <c r="BF8" s="527">
        <f t="shared" si="13"/>
        <v>0</v>
      </c>
      <c r="BG8" s="527">
        <f t="shared" si="13"/>
        <v>0</v>
      </c>
      <c r="BH8" s="527">
        <f t="shared" si="13"/>
        <v>0</v>
      </c>
      <c r="BI8" s="527">
        <f t="shared" si="13"/>
        <v>0</v>
      </c>
      <c r="BJ8" s="527">
        <f t="shared" si="13"/>
        <v>0</v>
      </c>
      <c r="BK8" s="527">
        <f t="shared" si="13"/>
        <v>0</v>
      </c>
      <c r="BL8" s="527">
        <f t="shared" si="13"/>
        <v>0</v>
      </c>
      <c r="BM8" s="527">
        <f t="shared" si="13"/>
        <v>0</v>
      </c>
      <c r="BN8" s="527">
        <f t="shared" si="13"/>
        <v>0</v>
      </c>
      <c r="BO8" s="527">
        <f t="shared" si="13"/>
        <v>0</v>
      </c>
      <c r="BP8" s="527">
        <f t="shared" si="13"/>
        <v>0</v>
      </c>
      <c r="BQ8" s="527">
        <f t="shared" si="13"/>
        <v>0</v>
      </c>
      <c r="BR8" s="527">
        <f t="shared" si="13"/>
        <v>0</v>
      </c>
      <c r="BS8" s="527">
        <f t="shared" si="13"/>
        <v>0</v>
      </c>
      <c r="BT8" s="527">
        <f t="shared" si="13"/>
        <v>0</v>
      </c>
      <c r="BU8" s="527">
        <f t="shared" si="13"/>
        <v>0</v>
      </c>
      <c r="BV8" s="527">
        <f t="shared" si="13"/>
        <v>0</v>
      </c>
      <c r="BW8" s="527">
        <f t="shared" si="13"/>
        <v>0</v>
      </c>
      <c r="BX8" s="527">
        <f t="shared" si="13"/>
        <v>0</v>
      </c>
      <c r="BY8" s="527">
        <f t="shared" si="13"/>
        <v>0</v>
      </c>
      <c r="BZ8" s="527">
        <f t="shared" si="13"/>
        <v>0</v>
      </c>
      <c r="CA8" s="527">
        <f t="shared" si="13"/>
        <v>0</v>
      </c>
      <c r="CB8" s="527">
        <f t="shared" si="13"/>
        <v>0</v>
      </c>
      <c r="CC8" s="527">
        <f t="shared" si="13"/>
        <v>0</v>
      </c>
      <c r="CD8" s="527">
        <f t="shared" si="13"/>
        <v>0</v>
      </c>
      <c r="CE8" s="527">
        <f t="shared" si="13"/>
        <v>0</v>
      </c>
      <c r="CF8" s="527">
        <f t="shared" si="13"/>
        <v>0</v>
      </c>
      <c r="CG8" s="527">
        <f t="shared" si="13"/>
        <v>0</v>
      </c>
      <c r="CH8" s="527">
        <f t="shared" si="13"/>
        <v>0</v>
      </c>
      <c r="CI8" s="527">
        <f t="shared" si="13"/>
        <v>0</v>
      </c>
      <c r="CJ8" s="527">
        <f t="shared" ref="CJ8:DO8" si="14">SUMIF($C:$C,"58.3x",CJ:CJ)</f>
        <v>0</v>
      </c>
      <c r="CK8" s="527">
        <f t="shared" si="14"/>
        <v>0</v>
      </c>
      <c r="CL8" s="527">
        <f t="shared" si="14"/>
        <v>0</v>
      </c>
      <c r="CM8" s="527">
        <f t="shared" si="14"/>
        <v>0</v>
      </c>
      <c r="CN8" s="527">
        <f t="shared" si="14"/>
        <v>0</v>
      </c>
      <c r="CO8" s="527">
        <f t="shared" si="14"/>
        <v>0</v>
      </c>
      <c r="CP8" s="527">
        <f t="shared" si="14"/>
        <v>0</v>
      </c>
      <c r="CQ8" s="527">
        <f t="shared" si="14"/>
        <v>0</v>
      </c>
      <c r="CR8" s="527">
        <f t="shared" si="14"/>
        <v>0</v>
      </c>
      <c r="CS8" s="527">
        <f t="shared" si="14"/>
        <v>0</v>
      </c>
      <c r="CT8" s="527">
        <f t="shared" si="14"/>
        <v>0</v>
      </c>
      <c r="CU8" s="527">
        <f t="shared" si="14"/>
        <v>0</v>
      </c>
      <c r="CV8" s="527">
        <f t="shared" si="14"/>
        <v>0</v>
      </c>
      <c r="CW8" s="527">
        <f t="shared" si="14"/>
        <v>0</v>
      </c>
      <c r="CX8" s="527">
        <f t="shared" si="14"/>
        <v>0</v>
      </c>
      <c r="CY8" s="542">
        <f t="shared" si="14"/>
        <v>0</v>
      </c>
      <c r="CZ8" s="543">
        <f t="shared" si="14"/>
        <v>0</v>
      </c>
      <c r="DA8" s="543">
        <f t="shared" si="14"/>
        <v>0</v>
      </c>
      <c r="DB8" s="543">
        <f t="shared" si="14"/>
        <v>0</v>
      </c>
      <c r="DC8" s="543">
        <f t="shared" si="14"/>
        <v>0</v>
      </c>
      <c r="DD8" s="543">
        <f t="shared" si="14"/>
        <v>0</v>
      </c>
      <c r="DE8" s="543">
        <f t="shared" si="14"/>
        <v>0</v>
      </c>
      <c r="DF8" s="543">
        <f t="shared" si="14"/>
        <v>0</v>
      </c>
      <c r="DG8" s="543">
        <f t="shared" si="14"/>
        <v>0</v>
      </c>
      <c r="DH8" s="543">
        <f t="shared" si="14"/>
        <v>0</v>
      </c>
      <c r="DI8" s="543">
        <f t="shared" si="14"/>
        <v>0</v>
      </c>
      <c r="DJ8" s="543">
        <f t="shared" si="14"/>
        <v>0</v>
      </c>
      <c r="DK8" s="543">
        <f t="shared" si="14"/>
        <v>0</v>
      </c>
      <c r="DL8" s="543">
        <f t="shared" si="14"/>
        <v>0</v>
      </c>
      <c r="DM8" s="543">
        <f t="shared" si="14"/>
        <v>0</v>
      </c>
      <c r="DN8" s="543">
        <f t="shared" si="14"/>
        <v>0</v>
      </c>
      <c r="DO8" s="543">
        <f t="shared" si="14"/>
        <v>0</v>
      </c>
      <c r="DP8" s="543">
        <f t="shared" ref="DP8:DW8" si="15">SUMIF($C:$C,"58.3x",DP:DP)</f>
        <v>0</v>
      </c>
      <c r="DQ8" s="543">
        <f t="shared" si="15"/>
        <v>0</v>
      </c>
      <c r="DR8" s="543">
        <f t="shared" si="15"/>
        <v>0</v>
      </c>
      <c r="DS8" s="543">
        <f t="shared" si="15"/>
        <v>0</v>
      </c>
      <c r="DT8" s="543">
        <f t="shared" si="15"/>
        <v>0</v>
      </c>
      <c r="DU8" s="543">
        <f t="shared" si="15"/>
        <v>0</v>
      </c>
      <c r="DV8" s="543">
        <f t="shared" si="15"/>
        <v>0</v>
      </c>
      <c r="DW8" s="547">
        <f t="shared" si="15"/>
        <v>0</v>
      </c>
      <c r="DX8" s="533"/>
    </row>
    <row r="9" spans="2:128" x14ac:dyDescent="0.2">
      <c r="B9" s="535" t="s">
        <v>512</v>
      </c>
      <c r="C9" s="536" t="s">
        <v>513</v>
      </c>
      <c r="D9" s="528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529"/>
      <c r="P9" s="529"/>
      <c r="Q9" s="529"/>
      <c r="R9" s="531"/>
      <c r="S9" s="546"/>
      <c r="T9" s="531"/>
      <c r="U9" s="546"/>
      <c r="V9" s="529"/>
      <c r="W9" s="529"/>
      <c r="X9" s="527">
        <f t="shared" ref="X9:BC9" si="16">SUMIF($C:$C,"58.4x",X:X)</f>
        <v>0</v>
      </c>
      <c r="Y9" s="527">
        <f t="shared" si="16"/>
        <v>0</v>
      </c>
      <c r="Z9" s="527">
        <f t="shared" si="16"/>
        <v>0</v>
      </c>
      <c r="AA9" s="527">
        <f t="shared" si="16"/>
        <v>0</v>
      </c>
      <c r="AB9" s="527">
        <f t="shared" si="16"/>
        <v>0</v>
      </c>
      <c r="AC9" s="527">
        <f t="shared" si="16"/>
        <v>0</v>
      </c>
      <c r="AD9" s="527">
        <f t="shared" si="16"/>
        <v>0</v>
      </c>
      <c r="AE9" s="527">
        <f t="shared" si="16"/>
        <v>0</v>
      </c>
      <c r="AF9" s="527">
        <f t="shared" si="16"/>
        <v>0</v>
      </c>
      <c r="AG9" s="527">
        <f t="shared" si="16"/>
        <v>0</v>
      </c>
      <c r="AH9" s="527">
        <f t="shared" si="16"/>
        <v>0</v>
      </c>
      <c r="AI9" s="527">
        <f t="shared" si="16"/>
        <v>0</v>
      </c>
      <c r="AJ9" s="527">
        <f t="shared" si="16"/>
        <v>0</v>
      </c>
      <c r="AK9" s="527">
        <f t="shared" si="16"/>
        <v>0</v>
      </c>
      <c r="AL9" s="527">
        <f t="shared" si="16"/>
        <v>0</v>
      </c>
      <c r="AM9" s="527">
        <f t="shared" si="16"/>
        <v>0</v>
      </c>
      <c r="AN9" s="527">
        <f t="shared" si="16"/>
        <v>0</v>
      </c>
      <c r="AO9" s="527">
        <f t="shared" si="16"/>
        <v>0</v>
      </c>
      <c r="AP9" s="527">
        <f t="shared" si="16"/>
        <v>0</v>
      </c>
      <c r="AQ9" s="527">
        <f t="shared" si="16"/>
        <v>0</v>
      </c>
      <c r="AR9" s="527">
        <f t="shared" si="16"/>
        <v>0</v>
      </c>
      <c r="AS9" s="527">
        <f t="shared" si="16"/>
        <v>0</v>
      </c>
      <c r="AT9" s="527">
        <f t="shared" si="16"/>
        <v>0</v>
      </c>
      <c r="AU9" s="527">
        <f t="shared" si="16"/>
        <v>0</v>
      </c>
      <c r="AV9" s="527">
        <f t="shared" si="16"/>
        <v>0</v>
      </c>
      <c r="AW9" s="527">
        <f t="shared" si="16"/>
        <v>0</v>
      </c>
      <c r="AX9" s="527">
        <f t="shared" si="16"/>
        <v>0</v>
      </c>
      <c r="AY9" s="527">
        <f t="shared" si="16"/>
        <v>0</v>
      </c>
      <c r="AZ9" s="527">
        <f t="shared" si="16"/>
        <v>0</v>
      </c>
      <c r="BA9" s="527">
        <f t="shared" si="16"/>
        <v>0</v>
      </c>
      <c r="BB9" s="527">
        <f t="shared" si="16"/>
        <v>0</v>
      </c>
      <c r="BC9" s="527">
        <f t="shared" si="16"/>
        <v>0</v>
      </c>
      <c r="BD9" s="527">
        <f t="shared" ref="BD9:CI9" si="17">SUMIF($C:$C,"58.4x",BD:BD)</f>
        <v>0</v>
      </c>
      <c r="BE9" s="527">
        <f t="shared" si="17"/>
        <v>0</v>
      </c>
      <c r="BF9" s="527">
        <f t="shared" si="17"/>
        <v>0</v>
      </c>
      <c r="BG9" s="527">
        <f t="shared" si="17"/>
        <v>0</v>
      </c>
      <c r="BH9" s="527">
        <f t="shared" si="17"/>
        <v>0</v>
      </c>
      <c r="BI9" s="527">
        <f t="shared" si="17"/>
        <v>0</v>
      </c>
      <c r="BJ9" s="527">
        <f t="shared" si="17"/>
        <v>0</v>
      </c>
      <c r="BK9" s="527">
        <f t="shared" si="17"/>
        <v>0</v>
      </c>
      <c r="BL9" s="527">
        <f t="shared" si="17"/>
        <v>0</v>
      </c>
      <c r="BM9" s="527">
        <f t="shared" si="17"/>
        <v>0</v>
      </c>
      <c r="BN9" s="527">
        <f t="shared" si="17"/>
        <v>0</v>
      </c>
      <c r="BO9" s="527">
        <f t="shared" si="17"/>
        <v>0</v>
      </c>
      <c r="BP9" s="527">
        <f t="shared" si="17"/>
        <v>0</v>
      </c>
      <c r="BQ9" s="527">
        <f t="shared" si="17"/>
        <v>0</v>
      </c>
      <c r="BR9" s="527">
        <f t="shared" si="17"/>
        <v>0</v>
      </c>
      <c r="BS9" s="527">
        <f t="shared" si="17"/>
        <v>0</v>
      </c>
      <c r="BT9" s="527">
        <f t="shared" si="17"/>
        <v>0</v>
      </c>
      <c r="BU9" s="527">
        <f t="shared" si="17"/>
        <v>0</v>
      </c>
      <c r="BV9" s="527">
        <f t="shared" si="17"/>
        <v>0</v>
      </c>
      <c r="BW9" s="527">
        <f t="shared" si="17"/>
        <v>0</v>
      </c>
      <c r="BX9" s="527">
        <f t="shared" si="17"/>
        <v>0</v>
      </c>
      <c r="BY9" s="527">
        <f t="shared" si="17"/>
        <v>0</v>
      </c>
      <c r="BZ9" s="527">
        <f t="shared" si="17"/>
        <v>0</v>
      </c>
      <c r="CA9" s="527">
        <f t="shared" si="17"/>
        <v>0</v>
      </c>
      <c r="CB9" s="527">
        <f t="shared" si="17"/>
        <v>0</v>
      </c>
      <c r="CC9" s="527">
        <f t="shared" si="17"/>
        <v>0</v>
      </c>
      <c r="CD9" s="527">
        <f t="shared" si="17"/>
        <v>0</v>
      </c>
      <c r="CE9" s="527">
        <f t="shared" si="17"/>
        <v>0</v>
      </c>
      <c r="CF9" s="527">
        <f t="shared" si="17"/>
        <v>0</v>
      </c>
      <c r="CG9" s="527">
        <f t="shared" si="17"/>
        <v>0</v>
      </c>
      <c r="CH9" s="527">
        <f t="shared" si="17"/>
        <v>0</v>
      </c>
      <c r="CI9" s="527">
        <f t="shared" si="17"/>
        <v>0</v>
      </c>
      <c r="CJ9" s="527">
        <f t="shared" ref="CJ9:DO9" si="18">SUMIF($C:$C,"58.4x",CJ:CJ)</f>
        <v>0</v>
      </c>
      <c r="CK9" s="527">
        <f t="shared" si="18"/>
        <v>0</v>
      </c>
      <c r="CL9" s="527">
        <f t="shared" si="18"/>
        <v>0</v>
      </c>
      <c r="CM9" s="527">
        <f t="shared" si="18"/>
        <v>0</v>
      </c>
      <c r="CN9" s="527">
        <f t="shared" si="18"/>
        <v>0</v>
      </c>
      <c r="CO9" s="527">
        <f t="shared" si="18"/>
        <v>0</v>
      </c>
      <c r="CP9" s="527">
        <f t="shared" si="18"/>
        <v>0</v>
      </c>
      <c r="CQ9" s="527">
        <f t="shared" si="18"/>
        <v>0</v>
      </c>
      <c r="CR9" s="527">
        <f t="shared" si="18"/>
        <v>0</v>
      </c>
      <c r="CS9" s="527">
        <f t="shared" si="18"/>
        <v>0</v>
      </c>
      <c r="CT9" s="527">
        <f t="shared" si="18"/>
        <v>0</v>
      </c>
      <c r="CU9" s="527">
        <f t="shared" si="18"/>
        <v>0</v>
      </c>
      <c r="CV9" s="527">
        <f t="shared" si="18"/>
        <v>0</v>
      </c>
      <c r="CW9" s="527">
        <f t="shared" si="18"/>
        <v>0</v>
      </c>
      <c r="CX9" s="527">
        <f t="shared" si="18"/>
        <v>0</v>
      </c>
      <c r="CY9" s="542">
        <f t="shared" si="18"/>
        <v>0</v>
      </c>
      <c r="CZ9" s="543">
        <f t="shared" si="18"/>
        <v>0</v>
      </c>
      <c r="DA9" s="543">
        <f t="shared" si="18"/>
        <v>0</v>
      </c>
      <c r="DB9" s="543">
        <f t="shared" si="18"/>
        <v>0</v>
      </c>
      <c r="DC9" s="543">
        <f t="shared" si="18"/>
        <v>0</v>
      </c>
      <c r="DD9" s="543">
        <f t="shared" si="18"/>
        <v>0</v>
      </c>
      <c r="DE9" s="543">
        <f t="shared" si="18"/>
        <v>0</v>
      </c>
      <c r="DF9" s="543">
        <f t="shared" si="18"/>
        <v>0</v>
      </c>
      <c r="DG9" s="543">
        <f t="shared" si="18"/>
        <v>0</v>
      </c>
      <c r="DH9" s="543">
        <f t="shared" si="18"/>
        <v>0</v>
      </c>
      <c r="DI9" s="543">
        <f t="shared" si="18"/>
        <v>0</v>
      </c>
      <c r="DJ9" s="543">
        <f t="shared" si="18"/>
        <v>0</v>
      </c>
      <c r="DK9" s="543">
        <f t="shared" si="18"/>
        <v>0</v>
      </c>
      <c r="DL9" s="543">
        <f t="shared" si="18"/>
        <v>0</v>
      </c>
      <c r="DM9" s="543">
        <f t="shared" si="18"/>
        <v>0</v>
      </c>
      <c r="DN9" s="543">
        <f t="shared" si="18"/>
        <v>0</v>
      </c>
      <c r="DO9" s="543">
        <f t="shared" si="18"/>
        <v>0</v>
      </c>
      <c r="DP9" s="543">
        <f t="shared" ref="DP9:DW9" si="19">SUMIF($C:$C,"58.4x",DP:DP)</f>
        <v>0</v>
      </c>
      <c r="DQ9" s="543">
        <f t="shared" si="19"/>
        <v>0</v>
      </c>
      <c r="DR9" s="543">
        <f t="shared" si="19"/>
        <v>0</v>
      </c>
      <c r="DS9" s="543">
        <f t="shared" si="19"/>
        <v>0</v>
      </c>
      <c r="DT9" s="543">
        <f t="shared" si="19"/>
        <v>0</v>
      </c>
      <c r="DU9" s="543">
        <f t="shared" si="19"/>
        <v>0</v>
      </c>
      <c r="DV9" s="543">
        <f t="shared" si="19"/>
        <v>0</v>
      </c>
      <c r="DW9" s="547">
        <f t="shared" si="19"/>
        <v>0</v>
      </c>
      <c r="DX9" s="533"/>
    </row>
    <row r="10" spans="2:128" x14ac:dyDescent="0.2">
      <c r="B10" s="535" t="s">
        <v>514</v>
      </c>
      <c r="C10" s="536" t="s">
        <v>515</v>
      </c>
      <c r="D10" s="528"/>
      <c r="E10" s="529"/>
      <c r="F10" s="529"/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29"/>
      <c r="R10" s="531"/>
      <c r="S10" s="546"/>
      <c r="T10" s="531"/>
      <c r="U10" s="546"/>
      <c r="V10" s="529"/>
      <c r="W10" s="529"/>
      <c r="X10" s="527">
        <f t="shared" ref="X10:BC10" si="20">SUMIF($C:$C,"58.5x",X:X)</f>
        <v>0</v>
      </c>
      <c r="Y10" s="527">
        <f t="shared" si="20"/>
        <v>0</v>
      </c>
      <c r="Z10" s="527">
        <f t="shared" si="20"/>
        <v>0</v>
      </c>
      <c r="AA10" s="527">
        <f t="shared" si="20"/>
        <v>0</v>
      </c>
      <c r="AB10" s="527">
        <f t="shared" si="20"/>
        <v>0</v>
      </c>
      <c r="AC10" s="527">
        <f t="shared" si="20"/>
        <v>0</v>
      </c>
      <c r="AD10" s="527">
        <f t="shared" si="20"/>
        <v>0</v>
      </c>
      <c r="AE10" s="527">
        <f t="shared" si="20"/>
        <v>0</v>
      </c>
      <c r="AF10" s="527">
        <f t="shared" si="20"/>
        <v>0</v>
      </c>
      <c r="AG10" s="527">
        <f t="shared" si="20"/>
        <v>0</v>
      </c>
      <c r="AH10" s="527">
        <f t="shared" si="20"/>
        <v>0</v>
      </c>
      <c r="AI10" s="527">
        <f t="shared" si="20"/>
        <v>0</v>
      </c>
      <c r="AJ10" s="527">
        <f t="shared" si="20"/>
        <v>0</v>
      </c>
      <c r="AK10" s="527">
        <f t="shared" si="20"/>
        <v>0</v>
      </c>
      <c r="AL10" s="527">
        <f t="shared" si="20"/>
        <v>0</v>
      </c>
      <c r="AM10" s="527">
        <f t="shared" si="20"/>
        <v>0</v>
      </c>
      <c r="AN10" s="527">
        <f t="shared" si="20"/>
        <v>0</v>
      </c>
      <c r="AO10" s="527">
        <f t="shared" si="20"/>
        <v>0</v>
      </c>
      <c r="AP10" s="527">
        <f t="shared" si="20"/>
        <v>0</v>
      </c>
      <c r="AQ10" s="527">
        <f t="shared" si="20"/>
        <v>0</v>
      </c>
      <c r="AR10" s="527">
        <f t="shared" si="20"/>
        <v>0</v>
      </c>
      <c r="AS10" s="527">
        <f t="shared" si="20"/>
        <v>0</v>
      </c>
      <c r="AT10" s="527">
        <f t="shared" si="20"/>
        <v>0</v>
      </c>
      <c r="AU10" s="527">
        <f t="shared" si="20"/>
        <v>0</v>
      </c>
      <c r="AV10" s="527">
        <f t="shared" si="20"/>
        <v>0</v>
      </c>
      <c r="AW10" s="527">
        <f t="shared" si="20"/>
        <v>0</v>
      </c>
      <c r="AX10" s="527">
        <f t="shared" si="20"/>
        <v>0</v>
      </c>
      <c r="AY10" s="527">
        <f t="shared" si="20"/>
        <v>0</v>
      </c>
      <c r="AZ10" s="527">
        <f t="shared" si="20"/>
        <v>0</v>
      </c>
      <c r="BA10" s="527">
        <f t="shared" si="20"/>
        <v>0</v>
      </c>
      <c r="BB10" s="527">
        <f t="shared" si="20"/>
        <v>0</v>
      </c>
      <c r="BC10" s="527">
        <f t="shared" si="20"/>
        <v>0</v>
      </c>
      <c r="BD10" s="527">
        <f t="shared" ref="BD10:CI10" si="21">SUMIF($C:$C,"58.5x",BD:BD)</f>
        <v>0</v>
      </c>
      <c r="BE10" s="527">
        <f t="shared" si="21"/>
        <v>0</v>
      </c>
      <c r="BF10" s="527">
        <f t="shared" si="21"/>
        <v>0</v>
      </c>
      <c r="BG10" s="527">
        <f t="shared" si="21"/>
        <v>0</v>
      </c>
      <c r="BH10" s="527">
        <f t="shared" si="21"/>
        <v>0</v>
      </c>
      <c r="BI10" s="527">
        <f t="shared" si="21"/>
        <v>0</v>
      </c>
      <c r="BJ10" s="527">
        <f t="shared" si="21"/>
        <v>0</v>
      </c>
      <c r="BK10" s="527">
        <f t="shared" si="21"/>
        <v>0</v>
      </c>
      <c r="BL10" s="527">
        <f t="shared" si="21"/>
        <v>0</v>
      </c>
      <c r="BM10" s="527">
        <f t="shared" si="21"/>
        <v>0</v>
      </c>
      <c r="BN10" s="527">
        <f t="shared" si="21"/>
        <v>0</v>
      </c>
      <c r="BO10" s="527">
        <f t="shared" si="21"/>
        <v>0</v>
      </c>
      <c r="BP10" s="527">
        <f t="shared" si="21"/>
        <v>0</v>
      </c>
      <c r="BQ10" s="527">
        <f t="shared" si="21"/>
        <v>0</v>
      </c>
      <c r="BR10" s="527">
        <f t="shared" si="21"/>
        <v>0</v>
      </c>
      <c r="BS10" s="527">
        <f t="shared" si="21"/>
        <v>0</v>
      </c>
      <c r="BT10" s="527">
        <f t="shared" si="21"/>
        <v>0</v>
      </c>
      <c r="BU10" s="527">
        <f t="shared" si="21"/>
        <v>0</v>
      </c>
      <c r="BV10" s="527">
        <f t="shared" si="21"/>
        <v>0</v>
      </c>
      <c r="BW10" s="527">
        <f t="shared" si="21"/>
        <v>0</v>
      </c>
      <c r="BX10" s="527">
        <f t="shared" si="21"/>
        <v>0</v>
      </c>
      <c r="BY10" s="527">
        <f t="shared" si="21"/>
        <v>0</v>
      </c>
      <c r="BZ10" s="527">
        <f t="shared" si="21"/>
        <v>0</v>
      </c>
      <c r="CA10" s="527">
        <f t="shared" si="21"/>
        <v>0</v>
      </c>
      <c r="CB10" s="527">
        <f t="shared" si="21"/>
        <v>0</v>
      </c>
      <c r="CC10" s="527">
        <f t="shared" si="21"/>
        <v>0</v>
      </c>
      <c r="CD10" s="527">
        <f t="shared" si="21"/>
        <v>0</v>
      </c>
      <c r="CE10" s="527">
        <f t="shared" si="21"/>
        <v>0</v>
      </c>
      <c r="CF10" s="527">
        <f t="shared" si="21"/>
        <v>0</v>
      </c>
      <c r="CG10" s="527">
        <f t="shared" si="21"/>
        <v>0</v>
      </c>
      <c r="CH10" s="527">
        <f t="shared" si="21"/>
        <v>0</v>
      </c>
      <c r="CI10" s="527">
        <f t="shared" si="21"/>
        <v>0</v>
      </c>
      <c r="CJ10" s="527">
        <f t="shared" ref="CJ10:DO10" si="22">SUMIF($C:$C,"58.5x",CJ:CJ)</f>
        <v>0</v>
      </c>
      <c r="CK10" s="527">
        <f t="shared" si="22"/>
        <v>0</v>
      </c>
      <c r="CL10" s="527">
        <f t="shared" si="22"/>
        <v>0</v>
      </c>
      <c r="CM10" s="527">
        <f t="shared" si="22"/>
        <v>0</v>
      </c>
      <c r="CN10" s="527">
        <f t="shared" si="22"/>
        <v>0</v>
      </c>
      <c r="CO10" s="527">
        <f t="shared" si="22"/>
        <v>0</v>
      </c>
      <c r="CP10" s="527">
        <f t="shared" si="22"/>
        <v>0</v>
      </c>
      <c r="CQ10" s="527">
        <f t="shared" si="22"/>
        <v>0</v>
      </c>
      <c r="CR10" s="527">
        <f t="shared" si="22"/>
        <v>0</v>
      </c>
      <c r="CS10" s="527">
        <f t="shared" si="22"/>
        <v>0</v>
      </c>
      <c r="CT10" s="527">
        <f t="shared" si="22"/>
        <v>0</v>
      </c>
      <c r="CU10" s="527">
        <f t="shared" si="22"/>
        <v>0</v>
      </c>
      <c r="CV10" s="527">
        <f t="shared" si="22"/>
        <v>0</v>
      </c>
      <c r="CW10" s="527">
        <f t="shared" si="22"/>
        <v>0</v>
      </c>
      <c r="CX10" s="527">
        <f t="shared" si="22"/>
        <v>0</v>
      </c>
      <c r="CY10" s="542">
        <f t="shared" si="22"/>
        <v>0</v>
      </c>
      <c r="CZ10" s="543">
        <f t="shared" si="22"/>
        <v>0</v>
      </c>
      <c r="DA10" s="543">
        <f t="shared" si="22"/>
        <v>0</v>
      </c>
      <c r="DB10" s="543">
        <f t="shared" si="22"/>
        <v>0</v>
      </c>
      <c r="DC10" s="543">
        <f t="shared" si="22"/>
        <v>0</v>
      </c>
      <c r="DD10" s="543">
        <f t="shared" si="22"/>
        <v>0</v>
      </c>
      <c r="DE10" s="543">
        <f t="shared" si="22"/>
        <v>0</v>
      </c>
      <c r="DF10" s="543">
        <f t="shared" si="22"/>
        <v>0</v>
      </c>
      <c r="DG10" s="543">
        <f t="shared" si="22"/>
        <v>0</v>
      </c>
      <c r="DH10" s="543">
        <f t="shared" si="22"/>
        <v>0</v>
      </c>
      <c r="DI10" s="543">
        <f t="shared" si="22"/>
        <v>0</v>
      </c>
      <c r="DJ10" s="543">
        <f t="shared" si="22"/>
        <v>0</v>
      </c>
      <c r="DK10" s="543">
        <f t="shared" si="22"/>
        <v>0</v>
      </c>
      <c r="DL10" s="543">
        <f t="shared" si="22"/>
        <v>0</v>
      </c>
      <c r="DM10" s="543">
        <f t="shared" si="22"/>
        <v>0</v>
      </c>
      <c r="DN10" s="543">
        <f t="shared" si="22"/>
        <v>0</v>
      </c>
      <c r="DO10" s="543">
        <f t="shared" si="22"/>
        <v>0</v>
      </c>
      <c r="DP10" s="543">
        <f t="shared" ref="DP10:DW10" si="23">SUMIF($C:$C,"58.5x",DP:DP)</f>
        <v>0</v>
      </c>
      <c r="DQ10" s="543">
        <f t="shared" si="23"/>
        <v>0</v>
      </c>
      <c r="DR10" s="543">
        <f t="shared" si="23"/>
        <v>0</v>
      </c>
      <c r="DS10" s="543">
        <f t="shared" si="23"/>
        <v>0</v>
      </c>
      <c r="DT10" s="543">
        <f t="shared" si="23"/>
        <v>0</v>
      </c>
      <c r="DU10" s="543">
        <f t="shared" si="23"/>
        <v>0</v>
      </c>
      <c r="DV10" s="543">
        <f t="shared" si="23"/>
        <v>0</v>
      </c>
      <c r="DW10" s="547">
        <f t="shared" si="23"/>
        <v>0</v>
      </c>
      <c r="DX10" s="533"/>
    </row>
    <row r="11" spans="2:128" x14ac:dyDescent="0.2">
      <c r="B11" s="535" t="s">
        <v>516</v>
      </c>
      <c r="C11" s="536" t="s">
        <v>517</v>
      </c>
      <c r="D11" s="528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31"/>
      <c r="S11" s="546"/>
      <c r="T11" s="531"/>
      <c r="U11" s="546"/>
      <c r="V11" s="529"/>
      <c r="W11" s="529"/>
      <c r="X11" s="527">
        <f t="shared" ref="X11:BC11" si="24">SUMIF($C:$C,"58.6x",X:X)</f>
        <v>0</v>
      </c>
      <c r="Y11" s="527">
        <f t="shared" si="24"/>
        <v>0</v>
      </c>
      <c r="Z11" s="527">
        <f t="shared" si="24"/>
        <v>0</v>
      </c>
      <c r="AA11" s="527">
        <f t="shared" si="24"/>
        <v>0</v>
      </c>
      <c r="AB11" s="527">
        <f t="shared" si="24"/>
        <v>0</v>
      </c>
      <c r="AC11" s="527">
        <f t="shared" si="24"/>
        <v>0</v>
      </c>
      <c r="AD11" s="527">
        <f t="shared" si="24"/>
        <v>0</v>
      </c>
      <c r="AE11" s="527">
        <f t="shared" si="24"/>
        <v>0</v>
      </c>
      <c r="AF11" s="527">
        <f t="shared" si="24"/>
        <v>0</v>
      </c>
      <c r="AG11" s="527">
        <f t="shared" si="24"/>
        <v>0</v>
      </c>
      <c r="AH11" s="527">
        <f t="shared" si="24"/>
        <v>0</v>
      </c>
      <c r="AI11" s="527">
        <f t="shared" si="24"/>
        <v>0</v>
      </c>
      <c r="AJ11" s="527">
        <f t="shared" si="24"/>
        <v>0</v>
      </c>
      <c r="AK11" s="527">
        <f t="shared" si="24"/>
        <v>0</v>
      </c>
      <c r="AL11" s="527">
        <f t="shared" si="24"/>
        <v>0</v>
      </c>
      <c r="AM11" s="527">
        <f t="shared" si="24"/>
        <v>0</v>
      </c>
      <c r="AN11" s="527">
        <f t="shared" si="24"/>
        <v>0</v>
      </c>
      <c r="AO11" s="527">
        <f t="shared" si="24"/>
        <v>0</v>
      </c>
      <c r="AP11" s="527">
        <f t="shared" si="24"/>
        <v>0</v>
      </c>
      <c r="AQ11" s="527">
        <f t="shared" si="24"/>
        <v>0</v>
      </c>
      <c r="AR11" s="527">
        <f t="shared" si="24"/>
        <v>0</v>
      </c>
      <c r="AS11" s="527">
        <f t="shared" si="24"/>
        <v>0</v>
      </c>
      <c r="AT11" s="527">
        <f t="shared" si="24"/>
        <v>0</v>
      </c>
      <c r="AU11" s="527">
        <f t="shared" si="24"/>
        <v>0</v>
      </c>
      <c r="AV11" s="527">
        <f t="shared" si="24"/>
        <v>0</v>
      </c>
      <c r="AW11" s="527">
        <f t="shared" si="24"/>
        <v>0</v>
      </c>
      <c r="AX11" s="527">
        <f t="shared" si="24"/>
        <v>0</v>
      </c>
      <c r="AY11" s="527">
        <f t="shared" si="24"/>
        <v>0</v>
      </c>
      <c r="AZ11" s="527">
        <f t="shared" si="24"/>
        <v>0</v>
      </c>
      <c r="BA11" s="527">
        <f t="shared" si="24"/>
        <v>0</v>
      </c>
      <c r="BB11" s="527">
        <f t="shared" si="24"/>
        <v>0</v>
      </c>
      <c r="BC11" s="527">
        <f t="shared" si="24"/>
        <v>0</v>
      </c>
      <c r="BD11" s="527">
        <f t="shared" ref="BD11:CI11" si="25">SUMIF($C:$C,"58.6x",BD:BD)</f>
        <v>0</v>
      </c>
      <c r="BE11" s="527">
        <f t="shared" si="25"/>
        <v>0</v>
      </c>
      <c r="BF11" s="527">
        <f t="shared" si="25"/>
        <v>0</v>
      </c>
      <c r="BG11" s="527">
        <f t="shared" si="25"/>
        <v>0</v>
      </c>
      <c r="BH11" s="527">
        <f t="shared" si="25"/>
        <v>0</v>
      </c>
      <c r="BI11" s="527">
        <f t="shared" si="25"/>
        <v>0</v>
      </c>
      <c r="BJ11" s="527">
        <f t="shared" si="25"/>
        <v>0</v>
      </c>
      <c r="BK11" s="527">
        <f t="shared" si="25"/>
        <v>0</v>
      </c>
      <c r="BL11" s="527">
        <f t="shared" si="25"/>
        <v>0</v>
      </c>
      <c r="BM11" s="527">
        <f t="shared" si="25"/>
        <v>0</v>
      </c>
      <c r="BN11" s="527">
        <f t="shared" si="25"/>
        <v>0</v>
      </c>
      <c r="BO11" s="527">
        <f t="shared" si="25"/>
        <v>0</v>
      </c>
      <c r="BP11" s="527">
        <f t="shared" si="25"/>
        <v>0</v>
      </c>
      <c r="BQ11" s="527">
        <f t="shared" si="25"/>
        <v>0</v>
      </c>
      <c r="BR11" s="527">
        <f t="shared" si="25"/>
        <v>0</v>
      </c>
      <c r="BS11" s="527">
        <f t="shared" si="25"/>
        <v>0</v>
      </c>
      <c r="BT11" s="527">
        <f t="shared" si="25"/>
        <v>0</v>
      </c>
      <c r="BU11" s="527">
        <f t="shared" si="25"/>
        <v>0</v>
      </c>
      <c r="BV11" s="527">
        <f t="shared" si="25"/>
        <v>0</v>
      </c>
      <c r="BW11" s="527">
        <f t="shared" si="25"/>
        <v>0</v>
      </c>
      <c r="BX11" s="527">
        <f t="shared" si="25"/>
        <v>0</v>
      </c>
      <c r="BY11" s="527">
        <f t="shared" si="25"/>
        <v>0</v>
      </c>
      <c r="BZ11" s="527">
        <f t="shared" si="25"/>
        <v>0</v>
      </c>
      <c r="CA11" s="527">
        <f t="shared" si="25"/>
        <v>0</v>
      </c>
      <c r="CB11" s="527">
        <f t="shared" si="25"/>
        <v>0</v>
      </c>
      <c r="CC11" s="527">
        <f t="shared" si="25"/>
        <v>0</v>
      </c>
      <c r="CD11" s="527">
        <f t="shared" si="25"/>
        <v>0</v>
      </c>
      <c r="CE11" s="527">
        <f t="shared" si="25"/>
        <v>0</v>
      </c>
      <c r="CF11" s="527">
        <f t="shared" si="25"/>
        <v>0</v>
      </c>
      <c r="CG11" s="527">
        <f t="shared" si="25"/>
        <v>0</v>
      </c>
      <c r="CH11" s="527">
        <f t="shared" si="25"/>
        <v>0</v>
      </c>
      <c r="CI11" s="527">
        <f t="shared" si="25"/>
        <v>0</v>
      </c>
      <c r="CJ11" s="527">
        <f t="shared" ref="CJ11:DO11" si="26">SUMIF($C:$C,"58.6x",CJ:CJ)</f>
        <v>0</v>
      </c>
      <c r="CK11" s="527">
        <f t="shared" si="26"/>
        <v>0</v>
      </c>
      <c r="CL11" s="527">
        <f t="shared" si="26"/>
        <v>0</v>
      </c>
      <c r="CM11" s="527">
        <f t="shared" si="26"/>
        <v>0</v>
      </c>
      <c r="CN11" s="527">
        <f t="shared" si="26"/>
        <v>0</v>
      </c>
      <c r="CO11" s="527">
        <f t="shared" si="26"/>
        <v>0</v>
      </c>
      <c r="CP11" s="527">
        <f t="shared" si="26"/>
        <v>0</v>
      </c>
      <c r="CQ11" s="527">
        <f t="shared" si="26"/>
        <v>0</v>
      </c>
      <c r="CR11" s="527">
        <f t="shared" si="26"/>
        <v>0</v>
      </c>
      <c r="CS11" s="527">
        <f t="shared" si="26"/>
        <v>0</v>
      </c>
      <c r="CT11" s="527">
        <f t="shared" si="26"/>
        <v>0</v>
      </c>
      <c r="CU11" s="527">
        <f t="shared" si="26"/>
        <v>0</v>
      </c>
      <c r="CV11" s="527">
        <f t="shared" si="26"/>
        <v>0</v>
      </c>
      <c r="CW11" s="527">
        <f t="shared" si="26"/>
        <v>0</v>
      </c>
      <c r="CX11" s="527">
        <f t="shared" si="26"/>
        <v>0</v>
      </c>
      <c r="CY11" s="542">
        <f t="shared" si="26"/>
        <v>0</v>
      </c>
      <c r="CZ11" s="543">
        <f t="shared" si="26"/>
        <v>0</v>
      </c>
      <c r="DA11" s="543">
        <f t="shared" si="26"/>
        <v>0</v>
      </c>
      <c r="DB11" s="543">
        <f t="shared" si="26"/>
        <v>0</v>
      </c>
      <c r="DC11" s="543">
        <f t="shared" si="26"/>
        <v>0</v>
      </c>
      <c r="DD11" s="543">
        <f t="shared" si="26"/>
        <v>0</v>
      </c>
      <c r="DE11" s="543">
        <f t="shared" si="26"/>
        <v>0</v>
      </c>
      <c r="DF11" s="543">
        <f t="shared" si="26"/>
        <v>0</v>
      </c>
      <c r="DG11" s="543">
        <f t="shared" si="26"/>
        <v>0</v>
      </c>
      <c r="DH11" s="543">
        <f t="shared" si="26"/>
        <v>0</v>
      </c>
      <c r="DI11" s="543">
        <f t="shared" si="26"/>
        <v>0</v>
      </c>
      <c r="DJ11" s="543">
        <f t="shared" si="26"/>
        <v>0</v>
      </c>
      <c r="DK11" s="543">
        <f t="shared" si="26"/>
        <v>0</v>
      </c>
      <c r="DL11" s="543">
        <f t="shared" si="26"/>
        <v>0</v>
      </c>
      <c r="DM11" s="543">
        <f t="shared" si="26"/>
        <v>0</v>
      </c>
      <c r="DN11" s="543">
        <f t="shared" si="26"/>
        <v>0</v>
      </c>
      <c r="DO11" s="543">
        <f t="shared" si="26"/>
        <v>0</v>
      </c>
      <c r="DP11" s="543">
        <f t="shared" ref="DP11:DW11" si="27">SUMIF($C:$C,"58.6x",DP:DP)</f>
        <v>0</v>
      </c>
      <c r="DQ11" s="543">
        <f t="shared" si="27"/>
        <v>0</v>
      </c>
      <c r="DR11" s="543">
        <f t="shared" si="27"/>
        <v>0</v>
      </c>
      <c r="DS11" s="543">
        <f t="shared" si="27"/>
        <v>0</v>
      </c>
      <c r="DT11" s="543">
        <f t="shared" si="27"/>
        <v>0</v>
      </c>
      <c r="DU11" s="543">
        <f t="shared" si="27"/>
        <v>0</v>
      </c>
      <c r="DV11" s="543">
        <f t="shared" si="27"/>
        <v>0</v>
      </c>
      <c r="DW11" s="547">
        <f t="shared" si="27"/>
        <v>0</v>
      </c>
      <c r="DX11" s="533"/>
    </row>
    <row r="12" spans="2:128" x14ac:dyDescent="0.2">
      <c r="B12" s="535" t="s">
        <v>518</v>
      </c>
      <c r="C12" s="536" t="s">
        <v>519</v>
      </c>
      <c r="D12" s="528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31"/>
      <c r="S12" s="546"/>
      <c r="T12" s="531"/>
      <c r="U12" s="546"/>
      <c r="V12" s="529"/>
      <c r="W12" s="529"/>
      <c r="X12" s="527">
        <f t="shared" ref="X12:BC12" si="28">SUMIF($C:$C,"58.7x",X:X)</f>
        <v>0</v>
      </c>
      <c r="Y12" s="527">
        <f t="shared" si="28"/>
        <v>0</v>
      </c>
      <c r="Z12" s="527">
        <f t="shared" si="28"/>
        <v>0</v>
      </c>
      <c r="AA12" s="527">
        <f t="shared" si="28"/>
        <v>0</v>
      </c>
      <c r="AB12" s="527">
        <f t="shared" si="28"/>
        <v>0</v>
      </c>
      <c r="AC12" s="527">
        <f t="shared" si="28"/>
        <v>0</v>
      </c>
      <c r="AD12" s="527">
        <f t="shared" si="28"/>
        <v>0</v>
      </c>
      <c r="AE12" s="527">
        <f t="shared" si="28"/>
        <v>0</v>
      </c>
      <c r="AF12" s="527">
        <f t="shared" si="28"/>
        <v>0</v>
      </c>
      <c r="AG12" s="527">
        <f t="shared" si="28"/>
        <v>0</v>
      </c>
      <c r="AH12" s="527">
        <f t="shared" si="28"/>
        <v>0</v>
      </c>
      <c r="AI12" s="527">
        <f t="shared" si="28"/>
        <v>0</v>
      </c>
      <c r="AJ12" s="527">
        <f t="shared" si="28"/>
        <v>0</v>
      </c>
      <c r="AK12" s="527">
        <f t="shared" si="28"/>
        <v>0</v>
      </c>
      <c r="AL12" s="527">
        <f t="shared" si="28"/>
        <v>0</v>
      </c>
      <c r="AM12" s="527">
        <f t="shared" si="28"/>
        <v>0</v>
      </c>
      <c r="AN12" s="527">
        <f t="shared" si="28"/>
        <v>0</v>
      </c>
      <c r="AO12" s="527">
        <f t="shared" si="28"/>
        <v>0</v>
      </c>
      <c r="AP12" s="527">
        <f t="shared" si="28"/>
        <v>0</v>
      </c>
      <c r="AQ12" s="527">
        <f t="shared" si="28"/>
        <v>0</v>
      </c>
      <c r="AR12" s="527">
        <f t="shared" si="28"/>
        <v>0</v>
      </c>
      <c r="AS12" s="527">
        <f t="shared" si="28"/>
        <v>0</v>
      </c>
      <c r="AT12" s="527">
        <f t="shared" si="28"/>
        <v>0</v>
      </c>
      <c r="AU12" s="527">
        <f t="shared" si="28"/>
        <v>0</v>
      </c>
      <c r="AV12" s="527">
        <f t="shared" si="28"/>
        <v>0</v>
      </c>
      <c r="AW12" s="527">
        <f t="shared" si="28"/>
        <v>0</v>
      </c>
      <c r="AX12" s="527">
        <f t="shared" si="28"/>
        <v>0</v>
      </c>
      <c r="AY12" s="527">
        <f t="shared" si="28"/>
        <v>0</v>
      </c>
      <c r="AZ12" s="527">
        <f t="shared" si="28"/>
        <v>0</v>
      </c>
      <c r="BA12" s="527">
        <f t="shared" si="28"/>
        <v>0</v>
      </c>
      <c r="BB12" s="527">
        <f t="shared" si="28"/>
        <v>0</v>
      </c>
      <c r="BC12" s="527">
        <f t="shared" si="28"/>
        <v>0</v>
      </c>
      <c r="BD12" s="527">
        <f t="shared" ref="BD12:CI12" si="29">SUMIF($C:$C,"58.7x",BD:BD)</f>
        <v>0</v>
      </c>
      <c r="BE12" s="527">
        <f t="shared" si="29"/>
        <v>0</v>
      </c>
      <c r="BF12" s="527">
        <f t="shared" si="29"/>
        <v>0</v>
      </c>
      <c r="BG12" s="527">
        <f t="shared" si="29"/>
        <v>0</v>
      </c>
      <c r="BH12" s="527">
        <f t="shared" si="29"/>
        <v>0</v>
      </c>
      <c r="BI12" s="527">
        <f t="shared" si="29"/>
        <v>0</v>
      </c>
      <c r="BJ12" s="527">
        <f t="shared" si="29"/>
        <v>0</v>
      </c>
      <c r="BK12" s="527">
        <f t="shared" si="29"/>
        <v>0</v>
      </c>
      <c r="BL12" s="527">
        <f t="shared" si="29"/>
        <v>0</v>
      </c>
      <c r="BM12" s="527">
        <f t="shared" si="29"/>
        <v>0</v>
      </c>
      <c r="BN12" s="527">
        <f t="shared" si="29"/>
        <v>0</v>
      </c>
      <c r="BO12" s="527">
        <f t="shared" si="29"/>
        <v>0</v>
      </c>
      <c r="BP12" s="527">
        <f t="shared" si="29"/>
        <v>0</v>
      </c>
      <c r="BQ12" s="527">
        <f t="shared" si="29"/>
        <v>0</v>
      </c>
      <c r="BR12" s="527">
        <f t="shared" si="29"/>
        <v>0</v>
      </c>
      <c r="BS12" s="527">
        <f t="shared" si="29"/>
        <v>0</v>
      </c>
      <c r="BT12" s="527">
        <f t="shared" si="29"/>
        <v>0</v>
      </c>
      <c r="BU12" s="527">
        <f t="shared" si="29"/>
        <v>0</v>
      </c>
      <c r="BV12" s="527">
        <f t="shared" si="29"/>
        <v>0</v>
      </c>
      <c r="BW12" s="527">
        <f t="shared" si="29"/>
        <v>0</v>
      </c>
      <c r="BX12" s="527">
        <f t="shared" si="29"/>
        <v>0</v>
      </c>
      <c r="BY12" s="527">
        <f t="shared" si="29"/>
        <v>0</v>
      </c>
      <c r="BZ12" s="527">
        <f t="shared" si="29"/>
        <v>0</v>
      </c>
      <c r="CA12" s="527">
        <f t="shared" si="29"/>
        <v>0</v>
      </c>
      <c r="CB12" s="527">
        <f t="shared" si="29"/>
        <v>0</v>
      </c>
      <c r="CC12" s="527">
        <f t="shared" si="29"/>
        <v>0</v>
      </c>
      <c r="CD12" s="527">
        <f t="shared" si="29"/>
        <v>0</v>
      </c>
      <c r="CE12" s="527">
        <f t="shared" si="29"/>
        <v>0</v>
      </c>
      <c r="CF12" s="527">
        <f t="shared" si="29"/>
        <v>0</v>
      </c>
      <c r="CG12" s="527">
        <f t="shared" si="29"/>
        <v>0</v>
      </c>
      <c r="CH12" s="527">
        <f t="shared" si="29"/>
        <v>0</v>
      </c>
      <c r="CI12" s="527">
        <f t="shared" si="29"/>
        <v>0</v>
      </c>
      <c r="CJ12" s="527">
        <f t="shared" ref="CJ12:DO12" si="30">SUMIF($C:$C,"58.7x",CJ:CJ)</f>
        <v>0</v>
      </c>
      <c r="CK12" s="527">
        <f t="shared" si="30"/>
        <v>0</v>
      </c>
      <c r="CL12" s="527">
        <f t="shared" si="30"/>
        <v>0</v>
      </c>
      <c r="CM12" s="527">
        <f t="shared" si="30"/>
        <v>0</v>
      </c>
      <c r="CN12" s="527">
        <f t="shared" si="30"/>
        <v>0</v>
      </c>
      <c r="CO12" s="527">
        <f t="shared" si="30"/>
        <v>0</v>
      </c>
      <c r="CP12" s="527">
        <f t="shared" si="30"/>
        <v>0</v>
      </c>
      <c r="CQ12" s="527">
        <f t="shared" si="30"/>
        <v>0</v>
      </c>
      <c r="CR12" s="527">
        <f t="shared" si="30"/>
        <v>0</v>
      </c>
      <c r="CS12" s="527">
        <f t="shared" si="30"/>
        <v>0</v>
      </c>
      <c r="CT12" s="527">
        <f t="shared" si="30"/>
        <v>0</v>
      </c>
      <c r="CU12" s="527">
        <f t="shared" si="30"/>
        <v>0</v>
      </c>
      <c r="CV12" s="527">
        <f t="shared" si="30"/>
        <v>0</v>
      </c>
      <c r="CW12" s="527">
        <f t="shared" si="30"/>
        <v>0</v>
      </c>
      <c r="CX12" s="527">
        <f t="shared" si="30"/>
        <v>0</v>
      </c>
      <c r="CY12" s="542">
        <f t="shared" si="30"/>
        <v>0</v>
      </c>
      <c r="CZ12" s="543">
        <f t="shared" si="30"/>
        <v>0</v>
      </c>
      <c r="DA12" s="543">
        <f t="shared" si="30"/>
        <v>0</v>
      </c>
      <c r="DB12" s="543">
        <f t="shared" si="30"/>
        <v>0</v>
      </c>
      <c r="DC12" s="543">
        <f t="shared" si="30"/>
        <v>0</v>
      </c>
      <c r="DD12" s="543">
        <f t="shared" si="30"/>
        <v>0</v>
      </c>
      <c r="DE12" s="543">
        <f t="shared" si="30"/>
        <v>0</v>
      </c>
      <c r="DF12" s="543">
        <f t="shared" si="30"/>
        <v>0</v>
      </c>
      <c r="DG12" s="543">
        <f t="shared" si="30"/>
        <v>0</v>
      </c>
      <c r="DH12" s="543">
        <f t="shared" si="30"/>
        <v>0</v>
      </c>
      <c r="DI12" s="543">
        <f t="shared" si="30"/>
        <v>0</v>
      </c>
      <c r="DJ12" s="543">
        <f t="shared" si="30"/>
        <v>0</v>
      </c>
      <c r="DK12" s="543">
        <f t="shared" si="30"/>
        <v>0</v>
      </c>
      <c r="DL12" s="543">
        <f t="shared" si="30"/>
        <v>0</v>
      </c>
      <c r="DM12" s="543">
        <f t="shared" si="30"/>
        <v>0</v>
      </c>
      <c r="DN12" s="543">
        <f t="shared" si="30"/>
        <v>0</v>
      </c>
      <c r="DO12" s="543">
        <f t="shared" si="30"/>
        <v>0</v>
      </c>
      <c r="DP12" s="543">
        <f t="shared" ref="DP12:DW12" si="31">SUMIF($C:$C,"58.7x",DP:DP)</f>
        <v>0</v>
      </c>
      <c r="DQ12" s="543">
        <f t="shared" si="31"/>
        <v>0</v>
      </c>
      <c r="DR12" s="543">
        <f t="shared" si="31"/>
        <v>0</v>
      </c>
      <c r="DS12" s="543">
        <f t="shared" si="31"/>
        <v>0</v>
      </c>
      <c r="DT12" s="543">
        <f t="shared" si="31"/>
        <v>0</v>
      </c>
      <c r="DU12" s="543">
        <f t="shared" si="31"/>
        <v>0</v>
      </c>
      <c r="DV12" s="543">
        <f t="shared" si="31"/>
        <v>0</v>
      </c>
      <c r="DW12" s="547">
        <f t="shared" si="31"/>
        <v>0</v>
      </c>
      <c r="DX12" s="533"/>
    </row>
    <row r="13" spans="2:128" x14ac:dyDescent="0.2">
      <c r="B13" s="548" t="s">
        <v>520</v>
      </c>
      <c r="C13" s="549" t="s">
        <v>521</v>
      </c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31"/>
      <c r="S13" s="546"/>
      <c r="T13" s="531"/>
      <c r="U13" s="550"/>
      <c r="V13" s="527"/>
      <c r="W13" s="527"/>
      <c r="X13" s="527"/>
      <c r="Y13" s="527"/>
      <c r="Z13" s="527"/>
      <c r="AA13" s="527"/>
      <c r="AB13" s="527"/>
      <c r="AC13" s="527"/>
      <c r="AD13" s="527"/>
      <c r="AE13" s="527"/>
      <c r="AF13" s="527"/>
      <c r="AG13" s="527"/>
      <c r="AH13" s="527"/>
      <c r="AI13" s="527"/>
      <c r="AJ13" s="527"/>
      <c r="AK13" s="527"/>
      <c r="AL13" s="527"/>
      <c r="AM13" s="527"/>
      <c r="AN13" s="527"/>
      <c r="AO13" s="527"/>
      <c r="AP13" s="527"/>
      <c r="AQ13" s="527"/>
      <c r="AR13" s="527"/>
      <c r="AS13" s="527"/>
      <c r="AT13" s="527"/>
      <c r="AU13" s="527"/>
      <c r="AV13" s="527"/>
      <c r="AW13" s="527"/>
      <c r="AX13" s="527"/>
      <c r="AY13" s="527"/>
      <c r="AZ13" s="527"/>
      <c r="BA13" s="527"/>
      <c r="BB13" s="527"/>
      <c r="BC13" s="527"/>
      <c r="BD13" s="527"/>
      <c r="BE13" s="527"/>
      <c r="BF13" s="527"/>
      <c r="BG13" s="527"/>
      <c r="BH13" s="527"/>
      <c r="BI13" s="527"/>
      <c r="BJ13" s="527"/>
      <c r="BK13" s="527"/>
      <c r="BL13" s="527"/>
      <c r="BM13" s="527"/>
      <c r="BN13" s="527"/>
      <c r="BO13" s="527"/>
      <c r="BP13" s="527"/>
      <c r="BQ13" s="527"/>
      <c r="BR13" s="527"/>
      <c r="BS13" s="527"/>
      <c r="BT13" s="527"/>
      <c r="BU13" s="527"/>
      <c r="BV13" s="527"/>
      <c r="BW13" s="527"/>
      <c r="BX13" s="527"/>
      <c r="BY13" s="527"/>
      <c r="BZ13" s="527"/>
      <c r="CA13" s="527"/>
      <c r="CB13" s="527"/>
      <c r="CC13" s="527"/>
      <c r="CD13" s="527"/>
      <c r="CE13" s="527"/>
      <c r="CF13" s="527"/>
      <c r="CG13" s="527"/>
      <c r="CH13" s="527"/>
      <c r="CI13" s="527"/>
      <c r="CJ13" s="527"/>
      <c r="CK13" s="527"/>
      <c r="CL13" s="527"/>
      <c r="CM13" s="527"/>
      <c r="CN13" s="527"/>
      <c r="CO13" s="527"/>
      <c r="CP13" s="527"/>
      <c r="CQ13" s="527"/>
      <c r="CR13" s="527"/>
      <c r="CS13" s="527"/>
      <c r="CT13" s="527"/>
      <c r="CU13" s="527"/>
      <c r="CV13" s="527"/>
      <c r="CW13" s="527"/>
      <c r="CX13" s="527"/>
      <c r="CY13" s="542"/>
      <c r="CZ13" s="543"/>
      <c r="DA13" s="543"/>
      <c r="DB13" s="543"/>
      <c r="DC13" s="543"/>
      <c r="DD13" s="543"/>
      <c r="DE13" s="543"/>
      <c r="DF13" s="543"/>
      <c r="DG13" s="543"/>
      <c r="DH13" s="543"/>
      <c r="DI13" s="543"/>
      <c r="DJ13" s="543"/>
      <c r="DK13" s="543"/>
      <c r="DL13" s="543"/>
      <c r="DM13" s="543"/>
      <c r="DN13" s="543"/>
      <c r="DO13" s="543"/>
      <c r="DP13" s="543"/>
      <c r="DQ13" s="543"/>
      <c r="DR13" s="543"/>
      <c r="DS13" s="543"/>
      <c r="DT13" s="543"/>
      <c r="DU13" s="543"/>
      <c r="DV13" s="543"/>
      <c r="DW13" s="547"/>
      <c r="DX13" s="533"/>
    </row>
    <row r="14" spans="2:128" x14ac:dyDescent="0.2">
      <c r="B14" s="535" t="s">
        <v>522</v>
      </c>
      <c r="C14" s="536" t="s">
        <v>523</v>
      </c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31"/>
      <c r="S14" s="546"/>
      <c r="T14" s="531"/>
      <c r="U14" s="546"/>
      <c r="V14" s="529"/>
      <c r="W14" s="529"/>
      <c r="X14" s="527">
        <f t="shared" ref="X14:BC14" si="32">SUMIF($C:$C,"59.1x",X:X)</f>
        <v>0</v>
      </c>
      <c r="Y14" s="527">
        <f t="shared" si="32"/>
        <v>0</v>
      </c>
      <c r="Z14" s="527">
        <f t="shared" si="32"/>
        <v>0</v>
      </c>
      <c r="AA14" s="527">
        <f t="shared" si="32"/>
        <v>0</v>
      </c>
      <c r="AB14" s="527">
        <f t="shared" si="32"/>
        <v>0</v>
      </c>
      <c r="AC14" s="527">
        <f t="shared" si="32"/>
        <v>0</v>
      </c>
      <c r="AD14" s="527">
        <f t="shared" si="32"/>
        <v>0</v>
      </c>
      <c r="AE14" s="527">
        <f t="shared" si="32"/>
        <v>0</v>
      </c>
      <c r="AF14" s="527">
        <f t="shared" si="32"/>
        <v>0</v>
      </c>
      <c r="AG14" s="527">
        <f t="shared" si="32"/>
        <v>0</v>
      </c>
      <c r="AH14" s="527">
        <f t="shared" si="32"/>
        <v>0</v>
      </c>
      <c r="AI14" s="527">
        <f t="shared" si="32"/>
        <v>0</v>
      </c>
      <c r="AJ14" s="527">
        <f t="shared" si="32"/>
        <v>0</v>
      </c>
      <c r="AK14" s="527">
        <f t="shared" si="32"/>
        <v>0</v>
      </c>
      <c r="AL14" s="527">
        <f t="shared" si="32"/>
        <v>0</v>
      </c>
      <c r="AM14" s="527">
        <f t="shared" si="32"/>
        <v>0</v>
      </c>
      <c r="AN14" s="527">
        <f t="shared" si="32"/>
        <v>0</v>
      </c>
      <c r="AO14" s="527">
        <f t="shared" si="32"/>
        <v>0</v>
      </c>
      <c r="AP14" s="527">
        <f t="shared" si="32"/>
        <v>0</v>
      </c>
      <c r="AQ14" s="527">
        <f t="shared" si="32"/>
        <v>0</v>
      </c>
      <c r="AR14" s="527">
        <f t="shared" si="32"/>
        <v>0</v>
      </c>
      <c r="AS14" s="527">
        <f t="shared" si="32"/>
        <v>0</v>
      </c>
      <c r="AT14" s="527">
        <f t="shared" si="32"/>
        <v>0</v>
      </c>
      <c r="AU14" s="527">
        <f t="shared" si="32"/>
        <v>0</v>
      </c>
      <c r="AV14" s="527">
        <f t="shared" si="32"/>
        <v>0</v>
      </c>
      <c r="AW14" s="527">
        <f t="shared" si="32"/>
        <v>0</v>
      </c>
      <c r="AX14" s="527">
        <f t="shared" si="32"/>
        <v>0</v>
      </c>
      <c r="AY14" s="527">
        <f t="shared" si="32"/>
        <v>0</v>
      </c>
      <c r="AZ14" s="527">
        <f t="shared" si="32"/>
        <v>0</v>
      </c>
      <c r="BA14" s="527">
        <f t="shared" si="32"/>
        <v>0</v>
      </c>
      <c r="BB14" s="527">
        <f t="shared" si="32"/>
        <v>0</v>
      </c>
      <c r="BC14" s="527">
        <f t="shared" si="32"/>
        <v>0</v>
      </c>
      <c r="BD14" s="527">
        <f t="shared" ref="BD14:CI14" si="33">SUMIF($C:$C,"59.1x",BD:BD)</f>
        <v>0</v>
      </c>
      <c r="BE14" s="527">
        <f t="shared" si="33"/>
        <v>0</v>
      </c>
      <c r="BF14" s="527">
        <f t="shared" si="33"/>
        <v>0</v>
      </c>
      <c r="BG14" s="527">
        <f t="shared" si="33"/>
        <v>0</v>
      </c>
      <c r="BH14" s="527">
        <f t="shared" si="33"/>
        <v>0</v>
      </c>
      <c r="BI14" s="527">
        <f t="shared" si="33"/>
        <v>0</v>
      </c>
      <c r="BJ14" s="527">
        <f t="shared" si="33"/>
        <v>0</v>
      </c>
      <c r="BK14" s="527">
        <f t="shared" si="33"/>
        <v>0</v>
      </c>
      <c r="BL14" s="527">
        <f t="shared" si="33"/>
        <v>0</v>
      </c>
      <c r="BM14" s="527">
        <f t="shared" si="33"/>
        <v>0</v>
      </c>
      <c r="BN14" s="527">
        <f t="shared" si="33"/>
        <v>0</v>
      </c>
      <c r="BO14" s="527">
        <f t="shared" si="33"/>
        <v>0</v>
      </c>
      <c r="BP14" s="527">
        <f t="shared" si="33"/>
        <v>0</v>
      </c>
      <c r="BQ14" s="527">
        <f t="shared" si="33"/>
        <v>0</v>
      </c>
      <c r="BR14" s="527">
        <f t="shared" si="33"/>
        <v>0</v>
      </c>
      <c r="BS14" s="527">
        <f t="shared" si="33"/>
        <v>0</v>
      </c>
      <c r="BT14" s="527">
        <f t="shared" si="33"/>
        <v>0</v>
      </c>
      <c r="BU14" s="527">
        <f t="shared" si="33"/>
        <v>0</v>
      </c>
      <c r="BV14" s="527">
        <f t="shared" si="33"/>
        <v>0</v>
      </c>
      <c r="BW14" s="527">
        <f t="shared" si="33"/>
        <v>0</v>
      </c>
      <c r="BX14" s="527">
        <f t="shared" si="33"/>
        <v>0</v>
      </c>
      <c r="BY14" s="527">
        <f t="shared" si="33"/>
        <v>0</v>
      </c>
      <c r="BZ14" s="527">
        <f t="shared" si="33"/>
        <v>0</v>
      </c>
      <c r="CA14" s="527">
        <f t="shared" si="33"/>
        <v>0</v>
      </c>
      <c r="CB14" s="527">
        <f t="shared" si="33"/>
        <v>0</v>
      </c>
      <c r="CC14" s="527">
        <f t="shared" si="33"/>
        <v>0</v>
      </c>
      <c r="CD14" s="527">
        <f t="shared" si="33"/>
        <v>0</v>
      </c>
      <c r="CE14" s="527">
        <f t="shared" si="33"/>
        <v>0</v>
      </c>
      <c r="CF14" s="527">
        <f t="shared" si="33"/>
        <v>0</v>
      </c>
      <c r="CG14" s="527">
        <f t="shared" si="33"/>
        <v>0</v>
      </c>
      <c r="CH14" s="527">
        <f t="shared" si="33"/>
        <v>0</v>
      </c>
      <c r="CI14" s="527">
        <f t="shared" si="33"/>
        <v>0</v>
      </c>
      <c r="CJ14" s="527">
        <f t="shared" ref="CJ14:DO14" si="34">SUMIF($C:$C,"59.1x",CJ:CJ)</f>
        <v>0</v>
      </c>
      <c r="CK14" s="527">
        <f t="shared" si="34"/>
        <v>0</v>
      </c>
      <c r="CL14" s="527">
        <f t="shared" si="34"/>
        <v>0</v>
      </c>
      <c r="CM14" s="527">
        <f t="shared" si="34"/>
        <v>0</v>
      </c>
      <c r="CN14" s="527">
        <f t="shared" si="34"/>
        <v>0</v>
      </c>
      <c r="CO14" s="527">
        <f t="shared" si="34"/>
        <v>0</v>
      </c>
      <c r="CP14" s="527">
        <f t="shared" si="34"/>
        <v>0</v>
      </c>
      <c r="CQ14" s="527">
        <f t="shared" si="34"/>
        <v>0</v>
      </c>
      <c r="CR14" s="527">
        <f t="shared" si="34"/>
        <v>0</v>
      </c>
      <c r="CS14" s="527">
        <f t="shared" si="34"/>
        <v>0</v>
      </c>
      <c r="CT14" s="527">
        <f t="shared" si="34"/>
        <v>0</v>
      </c>
      <c r="CU14" s="527">
        <f t="shared" si="34"/>
        <v>0</v>
      </c>
      <c r="CV14" s="527">
        <f t="shared" si="34"/>
        <v>0</v>
      </c>
      <c r="CW14" s="527">
        <f t="shared" si="34"/>
        <v>0</v>
      </c>
      <c r="CX14" s="527">
        <f t="shared" si="34"/>
        <v>0</v>
      </c>
      <c r="CY14" s="542">
        <f t="shared" si="34"/>
        <v>0</v>
      </c>
      <c r="CZ14" s="543">
        <f t="shared" si="34"/>
        <v>0</v>
      </c>
      <c r="DA14" s="543">
        <f t="shared" si="34"/>
        <v>0</v>
      </c>
      <c r="DB14" s="543">
        <f t="shared" si="34"/>
        <v>0</v>
      </c>
      <c r="DC14" s="543">
        <f t="shared" si="34"/>
        <v>0</v>
      </c>
      <c r="DD14" s="543">
        <f t="shared" si="34"/>
        <v>0</v>
      </c>
      <c r="DE14" s="543">
        <f t="shared" si="34"/>
        <v>0</v>
      </c>
      <c r="DF14" s="543">
        <f t="shared" si="34"/>
        <v>0</v>
      </c>
      <c r="DG14" s="543">
        <f t="shared" si="34"/>
        <v>0</v>
      </c>
      <c r="DH14" s="543">
        <f t="shared" si="34"/>
        <v>0</v>
      </c>
      <c r="DI14" s="543">
        <f t="shared" si="34"/>
        <v>0</v>
      </c>
      <c r="DJ14" s="543">
        <f t="shared" si="34"/>
        <v>0</v>
      </c>
      <c r="DK14" s="543">
        <f t="shared" si="34"/>
        <v>0</v>
      </c>
      <c r="DL14" s="543">
        <f t="shared" si="34"/>
        <v>0</v>
      </c>
      <c r="DM14" s="543">
        <f t="shared" si="34"/>
        <v>0</v>
      </c>
      <c r="DN14" s="543">
        <f t="shared" si="34"/>
        <v>0</v>
      </c>
      <c r="DO14" s="543">
        <f t="shared" si="34"/>
        <v>0</v>
      </c>
      <c r="DP14" s="543">
        <f t="shared" ref="DP14:DW14" si="35">SUMIF($C:$C,"59.1x",DP:DP)</f>
        <v>0</v>
      </c>
      <c r="DQ14" s="543">
        <f t="shared" si="35"/>
        <v>0</v>
      </c>
      <c r="DR14" s="543">
        <f t="shared" si="35"/>
        <v>0</v>
      </c>
      <c r="DS14" s="543">
        <f t="shared" si="35"/>
        <v>0</v>
      </c>
      <c r="DT14" s="543">
        <f t="shared" si="35"/>
        <v>0</v>
      </c>
      <c r="DU14" s="543">
        <f t="shared" si="35"/>
        <v>0</v>
      </c>
      <c r="DV14" s="543">
        <f t="shared" si="35"/>
        <v>0</v>
      </c>
      <c r="DW14" s="547">
        <f t="shared" si="35"/>
        <v>0</v>
      </c>
      <c r="DX14" s="533"/>
    </row>
    <row r="15" spans="2:128" ht="51" x14ac:dyDescent="0.2">
      <c r="B15" s="706" t="s">
        <v>492</v>
      </c>
      <c r="C15" s="635" t="s">
        <v>820</v>
      </c>
      <c r="D15" s="636" t="s">
        <v>821</v>
      </c>
      <c r="E15" s="637" t="s">
        <v>571</v>
      </c>
      <c r="F15" s="638" t="s">
        <v>813</v>
      </c>
      <c r="G15" s="639" t="s">
        <v>822</v>
      </c>
      <c r="H15" s="641" t="s">
        <v>494</v>
      </c>
      <c r="I15" s="640">
        <f>MAX(X15:AV15)</f>
        <v>2.86</v>
      </c>
      <c r="J15" s="641">
        <f>SUMPRODUCT($X$2:$CY$2,$X15:$CY15)*365</f>
        <v>20298.56109624606</v>
      </c>
      <c r="K15" s="641">
        <f>SUMPRODUCT($X$2:$CY$2,$X16:$CY16)+SUMPRODUCT($X$2:$CY$2,$X17:$CY17)+SUMPRODUCT($X$2:$CY$2,$X18:$CY18)</f>
        <v>27771.414005878534</v>
      </c>
      <c r="L15" s="641">
        <f>SUMPRODUCT($X$2:$CY$2,$X19:$CY19) +SUMPRODUCT($X$2:$CY$2,$X20:$CY20)</f>
        <v>1662.5984968632351</v>
      </c>
      <c r="M15" s="641">
        <f>SUMPRODUCT($X$2:$CY$2,$X21:$CY21)*-1</f>
        <v>-5140.778330117073</v>
      </c>
      <c r="N15" s="641">
        <f>SUMPRODUCT($X$2:$CY$2,$X24:$CY24) +SUMPRODUCT($X$2:$CY$2,$X25:$CY25)</f>
        <v>7.5188861672806988</v>
      </c>
      <c r="O15" s="641">
        <f>SUMPRODUCT($X$2:$CY$2,$X22:$CY22) +SUMPRODUCT($X$2:$CY$2,$X23:$CY23) +SUMPRODUCT($X$2:$CY$2,$X26:$CY26)</f>
        <v>6424.780528161662</v>
      </c>
      <c r="P15" s="641">
        <f>SUM(K15:O15)</f>
        <v>30725.533586953636</v>
      </c>
      <c r="Q15" s="641">
        <f>(SUM(K15:M15)*100000)/(J15*1000)</f>
        <v>119.67958742217151</v>
      </c>
      <c r="R15" s="642">
        <f>(P15*100000)/(J15*1000)</f>
        <v>151.36803757304699</v>
      </c>
      <c r="S15" s="689">
        <v>3</v>
      </c>
      <c r="T15" s="690">
        <v>3</v>
      </c>
      <c r="U15" s="707" t="s">
        <v>495</v>
      </c>
      <c r="V15" s="708" t="s">
        <v>121</v>
      </c>
      <c r="W15" s="709" t="s">
        <v>72</v>
      </c>
      <c r="X15" s="710">
        <v>0</v>
      </c>
      <c r="Y15" s="710">
        <v>0</v>
      </c>
      <c r="Z15" s="710">
        <v>0.01</v>
      </c>
      <c r="AA15" s="710">
        <v>0.21</v>
      </c>
      <c r="AB15" s="710">
        <v>0.42</v>
      </c>
      <c r="AC15" s="710">
        <v>0.63</v>
      </c>
      <c r="AD15" s="710">
        <v>0.78</v>
      </c>
      <c r="AE15" s="710">
        <v>0.93</v>
      </c>
      <c r="AF15" s="710">
        <v>1.0900000000000001</v>
      </c>
      <c r="AG15" s="710">
        <v>1.26</v>
      </c>
      <c r="AH15" s="710">
        <v>1.43</v>
      </c>
      <c r="AI15" s="710">
        <v>1.51</v>
      </c>
      <c r="AJ15" s="710">
        <v>1.58</v>
      </c>
      <c r="AK15" s="711">
        <v>1.66</v>
      </c>
      <c r="AL15" s="711">
        <v>1.75</v>
      </c>
      <c r="AM15" s="711">
        <v>1.83</v>
      </c>
      <c r="AN15" s="711">
        <v>1.93</v>
      </c>
      <c r="AO15" s="711">
        <v>2.0299999999999998</v>
      </c>
      <c r="AP15" s="711">
        <v>2.13</v>
      </c>
      <c r="AQ15" s="711">
        <v>2.2400000000000002</v>
      </c>
      <c r="AR15" s="711">
        <v>2.36</v>
      </c>
      <c r="AS15" s="711">
        <v>2.48</v>
      </c>
      <c r="AT15" s="711">
        <v>2.6</v>
      </c>
      <c r="AU15" s="711">
        <v>2.73</v>
      </c>
      <c r="AV15" s="711">
        <v>2.86</v>
      </c>
      <c r="AW15" s="711">
        <v>3</v>
      </c>
      <c r="AX15" s="711">
        <v>3</v>
      </c>
      <c r="AY15" s="711">
        <v>3</v>
      </c>
      <c r="AZ15" s="711">
        <v>3</v>
      </c>
      <c r="BA15" s="711">
        <v>3</v>
      </c>
      <c r="BB15" s="711">
        <v>3</v>
      </c>
      <c r="BC15" s="711">
        <v>3</v>
      </c>
      <c r="BD15" s="711">
        <v>3</v>
      </c>
      <c r="BE15" s="711">
        <v>3</v>
      </c>
      <c r="BF15" s="711">
        <v>3</v>
      </c>
      <c r="BG15" s="711">
        <v>3</v>
      </c>
      <c r="BH15" s="711">
        <v>3</v>
      </c>
      <c r="BI15" s="711">
        <v>3</v>
      </c>
      <c r="BJ15" s="711">
        <v>3</v>
      </c>
      <c r="BK15" s="711">
        <v>3</v>
      </c>
      <c r="BL15" s="711">
        <v>3</v>
      </c>
      <c r="BM15" s="711">
        <v>3</v>
      </c>
      <c r="BN15" s="711">
        <v>3</v>
      </c>
      <c r="BO15" s="711">
        <v>3</v>
      </c>
      <c r="BP15" s="711">
        <v>3</v>
      </c>
      <c r="BQ15" s="711">
        <v>3</v>
      </c>
      <c r="BR15" s="711">
        <v>3</v>
      </c>
      <c r="BS15" s="711">
        <v>3</v>
      </c>
      <c r="BT15" s="711">
        <v>3</v>
      </c>
      <c r="BU15" s="711">
        <v>3</v>
      </c>
      <c r="BV15" s="711">
        <v>3</v>
      </c>
      <c r="BW15" s="711">
        <v>3</v>
      </c>
      <c r="BX15" s="711">
        <v>3</v>
      </c>
      <c r="BY15" s="711">
        <v>3</v>
      </c>
      <c r="BZ15" s="711">
        <v>3</v>
      </c>
      <c r="CA15" s="711">
        <v>3</v>
      </c>
      <c r="CB15" s="711">
        <v>3</v>
      </c>
      <c r="CC15" s="711">
        <v>3</v>
      </c>
      <c r="CD15" s="711">
        <v>3</v>
      </c>
      <c r="CE15" s="712">
        <v>3</v>
      </c>
      <c r="CF15" s="712">
        <v>3</v>
      </c>
      <c r="CG15" s="712">
        <v>3</v>
      </c>
      <c r="CH15" s="712">
        <v>3</v>
      </c>
      <c r="CI15" s="712">
        <v>3</v>
      </c>
      <c r="CJ15" s="712">
        <v>3</v>
      </c>
      <c r="CK15" s="712">
        <v>3</v>
      </c>
      <c r="CL15" s="712">
        <v>3</v>
      </c>
      <c r="CM15" s="712">
        <v>3</v>
      </c>
      <c r="CN15" s="712">
        <v>3</v>
      </c>
      <c r="CO15" s="712">
        <v>3</v>
      </c>
      <c r="CP15" s="712">
        <v>3</v>
      </c>
      <c r="CQ15" s="712">
        <v>3</v>
      </c>
      <c r="CR15" s="712">
        <v>3</v>
      </c>
      <c r="CS15" s="712">
        <v>3</v>
      </c>
      <c r="CT15" s="712">
        <v>3</v>
      </c>
      <c r="CU15" s="712">
        <v>3</v>
      </c>
      <c r="CV15" s="712">
        <v>3</v>
      </c>
      <c r="CW15" s="712">
        <v>3</v>
      </c>
      <c r="CX15" s="712">
        <v>3</v>
      </c>
      <c r="CY15" s="713">
        <v>3</v>
      </c>
      <c r="CZ15" s="714"/>
      <c r="DA15" s="715"/>
      <c r="DB15" s="715"/>
      <c r="DC15" s="715"/>
      <c r="DD15" s="715"/>
      <c r="DE15" s="715"/>
      <c r="DF15" s="715"/>
      <c r="DG15" s="715"/>
      <c r="DH15" s="715"/>
      <c r="DI15" s="715"/>
      <c r="DJ15" s="715"/>
      <c r="DK15" s="715"/>
      <c r="DL15" s="715"/>
      <c r="DM15" s="715"/>
      <c r="DN15" s="715"/>
      <c r="DO15" s="715"/>
      <c r="DP15" s="715"/>
      <c r="DQ15" s="715"/>
      <c r="DR15" s="715"/>
      <c r="DS15" s="715"/>
      <c r="DT15" s="715"/>
      <c r="DU15" s="715"/>
      <c r="DV15" s="715"/>
      <c r="DW15" s="716"/>
      <c r="DX15" s="717"/>
    </row>
    <row r="16" spans="2:128" x14ac:dyDescent="0.2">
      <c r="B16" s="718"/>
      <c r="C16" s="719"/>
      <c r="D16" s="654"/>
      <c r="E16" s="655"/>
      <c r="F16" s="655"/>
      <c r="G16" s="654"/>
      <c r="H16" s="655"/>
      <c r="I16" s="655"/>
      <c r="J16" s="655"/>
      <c r="K16" s="655"/>
      <c r="L16" s="655"/>
      <c r="M16" s="655"/>
      <c r="N16" s="655"/>
      <c r="O16" s="655"/>
      <c r="P16" s="655"/>
      <c r="Q16" s="655"/>
      <c r="R16" s="691"/>
      <c r="S16" s="655"/>
      <c r="T16" s="655"/>
      <c r="U16" s="720" t="s">
        <v>496</v>
      </c>
      <c r="V16" s="708" t="s">
        <v>121</v>
      </c>
      <c r="W16" s="709" t="s">
        <v>497</v>
      </c>
      <c r="X16" s="710">
        <v>17.416080000000001</v>
      </c>
      <c r="Y16" s="710">
        <v>17.488029999999998</v>
      </c>
      <c r="Z16" s="710">
        <v>19.060599999999997</v>
      </c>
      <c r="AA16" s="710">
        <v>19.45421</v>
      </c>
      <c r="AB16" s="710">
        <v>19.895130000000002</v>
      </c>
      <c r="AC16" s="710">
        <v>19.741289999999999</v>
      </c>
      <c r="AD16" s="710">
        <v>20.129930000000002</v>
      </c>
      <c r="AE16" s="710">
        <v>20.56793</v>
      </c>
      <c r="AF16" s="710">
        <v>21.031310000000001</v>
      </c>
      <c r="AG16" s="710">
        <v>21.590790000000002</v>
      </c>
      <c r="AH16" s="710">
        <v>21.09141</v>
      </c>
      <c r="AI16" s="710">
        <v>21.390779999999999</v>
      </c>
      <c r="AJ16" s="710">
        <v>21.715880000000002</v>
      </c>
      <c r="AK16" s="711">
        <v>22.082000000000001</v>
      </c>
      <c r="AL16" s="711">
        <v>22.499549999999999</v>
      </c>
      <c r="AM16" s="711">
        <v>23.031880000000001</v>
      </c>
      <c r="AN16" s="711">
        <v>23.645109999999999</v>
      </c>
      <c r="AO16" s="711">
        <v>24.467919999999999</v>
      </c>
      <c r="AP16" s="711">
        <v>25.639410000000002</v>
      </c>
      <c r="AQ16" s="711">
        <v>26.83719</v>
      </c>
      <c r="AR16" s="711">
        <v>27.16957</v>
      </c>
      <c r="AS16" s="711">
        <v>27.497640000000001</v>
      </c>
      <c r="AT16" s="711">
        <v>27.839009999999998</v>
      </c>
      <c r="AU16" s="711">
        <v>28.207459999999998</v>
      </c>
      <c r="AV16" s="711">
        <v>28.606909999999999</v>
      </c>
      <c r="AW16" s="711">
        <v>28.606909999999999</v>
      </c>
      <c r="AX16" s="711">
        <v>28.606909999999999</v>
      </c>
      <c r="AY16" s="711">
        <v>28.606909999999999</v>
      </c>
      <c r="AZ16" s="711">
        <v>28.606909999999999</v>
      </c>
      <c r="BA16" s="711">
        <v>28.606909999999999</v>
      </c>
      <c r="BB16" s="711">
        <v>28.606909999999999</v>
      </c>
      <c r="BC16" s="711">
        <v>28.606909999999999</v>
      </c>
      <c r="BD16" s="711">
        <v>28.606909999999999</v>
      </c>
      <c r="BE16" s="711">
        <v>28.606909999999999</v>
      </c>
      <c r="BF16" s="711">
        <v>28.606909999999999</v>
      </c>
      <c r="BG16" s="711">
        <v>28.606909999999999</v>
      </c>
      <c r="BH16" s="711">
        <v>28.606909999999999</v>
      </c>
      <c r="BI16" s="711">
        <v>28.606909999999999</v>
      </c>
      <c r="BJ16" s="711">
        <v>28.606909999999999</v>
      </c>
      <c r="BK16" s="711">
        <v>28.606909999999999</v>
      </c>
      <c r="BL16" s="711">
        <v>28.606909999999999</v>
      </c>
      <c r="BM16" s="711">
        <v>28.606909999999999</v>
      </c>
      <c r="BN16" s="711">
        <v>28.606909999999999</v>
      </c>
      <c r="BO16" s="711">
        <v>28.606909999999999</v>
      </c>
      <c r="BP16" s="711">
        <v>28.606909999999999</v>
      </c>
      <c r="BQ16" s="711">
        <v>28.606909999999999</v>
      </c>
      <c r="BR16" s="711">
        <v>28.606909999999999</v>
      </c>
      <c r="BS16" s="711">
        <v>28.606909999999999</v>
      </c>
      <c r="BT16" s="711">
        <v>28.606909999999999</v>
      </c>
      <c r="BU16" s="711">
        <v>28.606909999999999</v>
      </c>
      <c r="BV16" s="711">
        <v>28.606909999999999</v>
      </c>
      <c r="BW16" s="711">
        <v>28.606909999999999</v>
      </c>
      <c r="BX16" s="711">
        <v>28.606909999999999</v>
      </c>
      <c r="BY16" s="711">
        <v>28.606909999999999</v>
      </c>
      <c r="BZ16" s="711">
        <v>28.606909999999999</v>
      </c>
      <c r="CA16" s="711">
        <v>28.606909999999999</v>
      </c>
      <c r="CB16" s="711">
        <v>28.606909999999999</v>
      </c>
      <c r="CC16" s="711">
        <v>28.606909999999999</v>
      </c>
      <c r="CD16" s="711">
        <v>28.606909999999999</v>
      </c>
      <c r="CE16" s="712">
        <v>28.606909999999999</v>
      </c>
      <c r="CF16" s="712">
        <v>28.606909999999999</v>
      </c>
      <c r="CG16" s="712">
        <v>28.606909999999999</v>
      </c>
      <c r="CH16" s="712">
        <v>28.606909999999999</v>
      </c>
      <c r="CI16" s="712">
        <v>28.606909999999999</v>
      </c>
      <c r="CJ16" s="712">
        <v>28.606909999999999</v>
      </c>
      <c r="CK16" s="712">
        <v>28.606909999999999</v>
      </c>
      <c r="CL16" s="712">
        <v>28.606909999999999</v>
      </c>
      <c r="CM16" s="712">
        <v>28.606909999999999</v>
      </c>
      <c r="CN16" s="712">
        <v>28.606909999999999</v>
      </c>
      <c r="CO16" s="712">
        <v>28.606909999999999</v>
      </c>
      <c r="CP16" s="712">
        <v>28.606909999999999</v>
      </c>
      <c r="CQ16" s="712">
        <v>28.606909999999999</v>
      </c>
      <c r="CR16" s="712">
        <v>28.606909999999999</v>
      </c>
      <c r="CS16" s="712">
        <v>28.606909999999999</v>
      </c>
      <c r="CT16" s="712">
        <v>28.606909999999999</v>
      </c>
      <c r="CU16" s="712">
        <v>28.606909999999999</v>
      </c>
      <c r="CV16" s="712">
        <v>28.606909999999999</v>
      </c>
      <c r="CW16" s="712">
        <v>28.606909999999999</v>
      </c>
      <c r="CX16" s="712">
        <v>28.606909999999999</v>
      </c>
      <c r="CY16" s="713">
        <v>28.606909999999999</v>
      </c>
      <c r="CZ16" s="714"/>
      <c r="DA16" s="715"/>
      <c r="DB16" s="715"/>
      <c r="DC16" s="715"/>
      <c r="DD16" s="715"/>
      <c r="DE16" s="715"/>
      <c r="DF16" s="715"/>
      <c r="DG16" s="715"/>
      <c r="DH16" s="715"/>
      <c r="DI16" s="715"/>
      <c r="DJ16" s="715"/>
      <c r="DK16" s="715"/>
      <c r="DL16" s="715"/>
      <c r="DM16" s="715"/>
      <c r="DN16" s="715"/>
      <c r="DO16" s="715"/>
      <c r="DP16" s="715"/>
      <c r="DQ16" s="715"/>
      <c r="DR16" s="715"/>
      <c r="DS16" s="715"/>
      <c r="DT16" s="715"/>
      <c r="DU16" s="715"/>
      <c r="DV16" s="715"/>
      <c r="DW16" s="716"/>
      <c r="DX16" s="717"/>
    </row>
    <row r="17" spans="2:128" x14ac:dyDescent="0.2">
      <c r="B17" s="659"/>
      <c r="C17" s="660"/>
      <c r="D17" s="661"/>
      <c r="E17" s="661"/>
      <c r="F17" s="661"/>
      <c r="G17" s="661"/>
      <c r="H17" s="661"/>
      <c r="I17" s="661"/>
      <c r="J17" s="661"/>
      <c r="K17" s="661"/>
      <c r="L17" s="661"/>
      <c r="M17" s="661"/>
      <c r="N17" s="661"/>
      <c r="O17" s="661"/>
      <c r="P17" s="661"/>
      <c r="Q17" s="661"/>
      <c r="R17" s="721"/>
      <c r="S17" s="661"/>
      <c r="T17" s="661"/>
      <c r="U17" s="720" t="s">
        <v>498</v>
      </c>
      <c r="V17" s="708" t="s">
        <v>121</v>
      </c>
      <c r="W17" s="709" t="s">
        <v>497</v>
      </c>
      <c r="X17" s="710">
        <v>371.45612</v>
      </c>
      <c r="Y17" s="710">
        <v>374.13226000000003</v>
      </c>
      <c r="Z17" s="710">
        <v>428.94178999999997</v>
      </c>
      <c r="AA17" s="710">
        <v>461.02718999999996</v>
      </c>
      <c r="AB17" s="710">
        <v>496.95204999999999</v>
      </c>
      <c r="AC17" s="710">
        <v>513.52801999999997</v>
      </c>
      <c r="AD17" s="710">
        <v>544.04112999999995</v>
      </c>
      <c r="AE17" s="710">
        <v>578.41878000000008</v>
      </c>
      <c r="AF17" s="710">
        <v>616.09631000000002</v>
      </c>
      <c r="AG17" s="710">
        <v>659.90823</v>
      </c>
      <c r="AH17" s="710">
        <v>663.78134</v>
      </c>
      <c r="AI17" s="710">
        <v>686.17983000000004</v>
      </c>
      <c r="AJ17" s="710">
        <v>710.85617999999988</v>
      </c>
      <c r="AK17" s="711">
        <v>738.44241999999997</v>
      </c>
      <c r="AL17" s="711">
        <v>769.57583000000011</v>
      </c>
      <c r="AM17" s="711">
        <v>807.27571999999998</v>
      </c>
      <c r="AN17" s="711">
        <v>851.00656000000004</v>
      </c>
      <c r="AO17" s="711">
        <v>906.98639999999989</v>
      </c>
      <c r="AP17" s="711">
        <v>983.57064000000014</v>
      </c>
      <c r="AQ17" s="711">
        <v>1066.7990499999999</v>
      </c>
      <c r="AR17" s="711">
        <v>1109.4525899999999</v>
      </c>
      <c r="AS17" s="711">
        <v>1154.7109499999999</v>
      </c>
      <c r="AT17" s="711">
        <v>1203.24143</v>
      </c>
      <c r="AU17" s="711">
        <v>1255.693</v>
      </c>
      <c r="AV17" s="711">
        <v>1312.5749600000001</v>
      </c>
      <c r="AW17" s="711">
        <v>1312.5749600000001</v>
      </c>
      <c r="AX17" s="711">
        <v>1312.5749600000001</v>
      </c>
      <c r="AY17" s="711">
        <v>1312.5749600000001</v>
      </c>
      <c r="AZ17" s="711">
        <v>1312.5749600000001</v>
      </c>
      <c r="BA17" s="711">
        <v>1312.5749600000001</v>
      </c>
      <c r="BB17" s="711">
        <v>1312.5749600000001</v>
      </c>
      <c r="BC17" s="711">
        <v>1312.5749600000001</v>
      </c>
      <c r="BD17" s="711">
        <v>1312.5749600000001</v>
      </c>
      <c r="BE17" s="711">
        <v>1312.5749600000001</v>
      </c>
      <c r="BF17" s="711">
        <v>1312.5749600000001</v>
      </c>
      <c r="BG17" s="711">
        <v>1312.5749600000001</v>
      </c>
      <c r="BH17" s="711">
        <v>1312.5749600000001</v>
      </c>
      <c r="BI17" s="711">
        <v>1312.5749600000001</v>
      </c>
      <c r="BJ17" s="711">
        <v>1312.5749600000001</v>
      </c>
      <c r="BK17" s="711">
        <v>1312.5749600000001</v>
      </c>
      <c r="BL17" s="711">
        <v>1312.5749600000001</v>
      </c>
      <c r="BM17" s="711">
        <v>1312.5749600000001</v>
      </c>
      <c r="BN17" s="711">
        <v>1312.5749600000001</v>
      </c>
      <c r="BO17" s="711">
        <v>1312.5749600000001</v>
      </c>
      <c r="BP17" s="711">
        <v>1312.5749600000001</v>
      </c>
      <c r="BQ17" s="711">
        <v>1312.5749600000001</v>
      </c>
      <c r="BR17" s="711">
        <v>1312.5749600000001</v>
      </c>
      <c r="BS17" s="711">
        <v>1312.5749600000001</v>
      </c>
      <c r="BT17" s="711">
        <v>1312.5749600000001</v>
      </c>
      <c r="BU17" s="711">
        <v>1312.5749600000001</v>
      </c>
      <c r="BV17" s="711">
        <v>1312.5749600000001</v>
      </c>
      <c r="BW17" s="711">
        <v>1312.5749600000001</v>
      </c>
      <c r="BX17" s="711">
        <v>1312.5749600000001</v>
      </c>
      <c r="BY17" s="711">
        <v>1312.5749600000001</v>
      </c>
      <c r="BZ17" s="711">
        <v>1312.5749600000001</v>
      </c>
      <c r="CA17" s="711">
        <v>1312.5749600000001</v>
      </c>
      <c r="CB17" s="711">
        <v>1312.5749600000001</v>
      </c>
      <c r="CC17" s="711">
        <v>1312.5749600000001</v>
      </c>
      <c r="CD17" s="711">
        <v>1312.5749600000001</v>
      </c>
      <c r="CE17" s="712">
        <v>1312.5749600000001</v>
      </c>
      <c r="CF17" s="712">
        <v>1312.5749600000001</v>
      </c>
      <c r="CG17" s="712">
        <v>1312.5749600000001</v>
      </c>
      <c r="CH17" s="712">
        <v>1312.5749600000001</v>
      </c>
      <c r="CI17" s="712">
        <v>1312.5749600000001</v>
      </c>
      <c r="CJ17" s="712">
        <v>1312.5749600000001</v>
      </c>
      <c r="CK17" s="712">
        <v>1312.5749600000001</v>
      </c>
      <c r="CL17" s="712">
        <v>1312.5749600000001</v>
      </c>
      <c r="CM17" s="712">
        <v>1312.5749600000001</v>
      </c>
      <c r="CN17" s="712">
        <v>1312.5749600000001</v>
      </c>
      <c r="CO17" s="712">
        <v>1312.5749600000001</v>
      </c>
      <c r="CP17" s="712">
        <v>1312.5749600000001</v>
      </c>
      <c r="CQ17" s="712">
        <v>1312.5749600000001</v>
      </c>
      <c r="CR17" s="712">
        <v>1312.5749600000001</v>
      </c>
      <c r="CS17" s="712">
        <v>1312.5749600000001</v>
      </c>
      <c r="CT17" s="712">
        <v>1312.5749600000001</v>
      </c>
      <c r="CU17" s="712">
        <v>1312.5749600000001</v>
      </c>
      <c r="CV17" s="712">
        <v>1312.5749600000001</v>
      </c>
      <c r="CW17" s="712">
        <v>1312.5749600000001</v>
      </c>
      <c r="CX17" s="712">
        <v>1312.5749600000001</v>
      </c>
      <c r="CY17" s="713">
        <v>1312.5749600000001</v>
      </c>
      <c r="CZ17" s="714"/>
      <c r="DA17" s="715"/>
      <c r="DB17" s="715"/>
      <c r="DC17" s="715"/>
      <c r="DD17" s="715"/>
      <c r="DE17" s="715"/>
      <c r="DF17" s="715"/>
      <c r="DG17" s="715"/>
      <c r="DH17" s="715"/>
      <c r="DI17" s="715"/>
      <c r="DJ17" s="715"/>
      <c r="DK17" s="715"/>
      <c r="DL17" s="715"/>
      <c r="DM17" s="715"/>
      <c r="DN17" s="715"/>
      <c r="DO17" s="715"/>
      <c r="DP17" s="715"/>
      <c r="DQ17" s="715"/>
      <c r="DR17" s="715"/>
      <c r="DS17" s="715"/>
      <c r="DT17" s="715"/>
      <c r="DU17" s="715"/>
      <c r="DV17" s="715"/>
      <c r="DW17" s="716"/>
      <c r="DX17" s="717"/>
    </row>
    <row r="18" spans="2:128" x14ac:dyDescent="0.2">
      <c r="B18" s="659"/>
      <c r="C18" s="660"/>
      <c r="D18" s="661"/>
      <c r="E18" s="661"/>
      <c r="F18" s="661"/>
      <c r="G18" s="661"/>
      <c r="H18" s="661"/>
      <c r="I18" s="661"/>
      <c r="J18" s="661"/>
      <c r="K18" s="661"/>
      <c r="L18" s="661"/>
      <c r="M18" s="661"/>
      <c r="N18" s="661"/>
      <c r="O18" s="661"/>
      <c r="P18" s="661"/>
      <c r="Q18" s="661"/>
      <c r="R18" s="721"/>
      <c r="S18" s="661"/>
      <c r="T18" s="661"/>
      <c r="U18" s="720" t="s">
        <v>795</v>
      </c>
      <c r="V18" s="708" t="s">
        <v>121</v>
      </c>
      <c r="W18" s="709" t="s">
        <v>497</v>
      </c>
      <c r="X18" s="710"/>
      <c r="Y18" s="710"/>
      <c r="Z18" s="710"/>
      <c r="AA18" s="710"/>
      <c r="AB18" s="710"/>
      <c r="AC18" s="710"/>
      <c r="AD18" s="710"/>
      <c r="AE18" s="710"/>
      <c r="AF18" s="710"/>
      <c r="AG18" s="710"/>
      <c r="AH18" s="710"/>
      <c r="AI18" s="710"/>
      <c r="AJ18" s="710"/>
      <c r="AK18" s="711"/>
      <c r="AL18" s="711"/>
      <c r="AM18" s="711"/>
      <c r="AN18" s="711"/>
      <c r="AO18" s="711"/>
      <c r="AP18" s="711"/>
      <c r="AQ18" s="711"/>
      <c r="AR18" s="711"/>
      <c r="AS18" s="711"/>
      <c r="AT18" s="711"/>
      <c r="AU18" s="711"/>
      <c r="AV18" s="711"/>
      <c r="AW18" s="711"/>
      <c r="AX18" s="711"/>
      <c r="AY18" s="711"/>
      <c r="AZ18" s="711"/>
      <c r="BA18" s="711"/>
      <c r="BB18" s="711"/>
      <c r="BC18" s="711"/>
      <c r="BD18" s="711"/>
      <c r="BE18" s="711"/>
      <c r="BF18" s="711"/>
      <c r="BG18" s="711"/>
      <c r="BH18" s="711"/>
      <c r="BI18" s="711"/>
      <c r="BJ18" s="711"/>
      <c r="BK18" s="711"/>
      <c r="BL18" s="711"/>
      <c r="BM18" s="711"/>
      <c r="BN18" s="711"/>
      <c r="BO18" s="711"/>
      <c r="BP18" s="711"/>
      <c r="BQ18" s="711"/>
      <c r="BR18" s="711"/>
      <c r="BS18" s="711"/>
      <c r="BT18" s="711"/>
      <c r="BU18" s="711"/>
      <c r="BV18" s="711"/>
      <c r="BW18" s="711"/>
      <c r="BX18" s="711"/>
      <c r="BY18" s="711"/>
      <c r="BZ18" s="711"/>
      <c r="CA18" s="711"/>
      <c r="CB18" s="711"/>
      <c r="CC18" s="711"/>
      <c r="CD18" s="711"/>
      <c r="CE18" s="712"/>
      <c r="CF18" s="712"/>
      <c r="CG18" s="712"/>
      <c r="CH18" s="712"/>
      <c r="CI18" s="712"/>
      <c r="CJ18" s="712"/>
      <c r="CK18" s="712"/>
      <c r="CL18" s="712"/>
      <c r="CM18" s="712"/>
      <c r="CN18" s="712"/>
      <c r="CO18" s="712"/>
      <c r="CP18" s="712"/>
      <c r="CQ18" s="712"/>
      <c r="CR18" s="712"/>
      <c r="CS18" s="712"/>
      <c r="CT18" s="712"/>
      <c r="CU18" s="712"/>
      <c r="CV18" s="712"/>
      <c r="CW18" s="712"/>
      <c r="CX18" s="712"/>
      <c r="CY18" s="713"/>
      <c r="CZ18" s="714"/>
      <c r="DA18" s="715"/>
      <c r="DB18" s="715"/>
      <c r="DC18" s="715"/>
      <c r="DD18" s="715"/>
      <c r="DE18" s="715"/>
      <c r="DF18" s="715"/>
      <c r="DG18" s="715"/>
      <c r="DH18" s="715"/>
      <c r="DI18" s="715"/>
      <c r="DJ18" s="715"/>
      <c r="DK18" s="715"/>
      <c r="DL18" s="715"/>
      <c r="DM18" s="715"/>
      <c r="DN18" s="715"/>
      <c r="DO18" s="715"/>
      <c r="DP18" s="715"/>
      <c r="DQ18" s="715"/>
      <c r="DR18" s="715"/>
      <c r="DS18" s="715"/>
      <c r="DT18" s="715"/>
      <c r="DU18" s="715"/>
      <c r="DV18" s="715"/>
      <c r="DW18" s="716"/>
      <c r="DX18" s="717"/>
    </row>
    <row r="19" spans="2:128" x14ac:dyDescent="0.2">
      <c r="B19" s="722"/>
      <c r="C19" s="665"/>
      <c r="D19" s="666"/>
      <c r="E19" s="666"/>
      <c r="F19" s="666"/>
      <c r="G19" s="666"/>
      <c r="H19" s="666"/>
      <c r="I19" s="666"/>
      <c r="J19" s="666"/>
      <c r="K19" s="666"/>
      <c r="L19" s="666"/>
      <c r="M19" s="666"/>
      <c r="N19" s="666"/>
      <c r="O19" s="666"/>
      <c r="P19" s="666"/>
      <c r="Q19" s="666"/>
      <c r="R19" s="723"/>
      <c r="S19" s="666"/>
      <c r="T19" s="666"/>
      <c r="U19" s="720" t="s">
        <v>499</v>
      </c>
      <c r="V19" s="708" t="s">
        <v>121</v>
      </c>
      <c r="W19" s="724" t="s">
        <v>497</v>
      </c>
      <c r="X19" s="710"/>
      <c r="Y19" s="710"/>
      <c r="Z19" s="710"/>
      <c r="AA19" s="710"/>
      <c r="AB19" s="710"/>
      <c r="AC19" s="710"/>
      <c r="AD19" s="710"/>
      <c r="AE19" s="710"/>
      <c r="AF19" s="710"/>
      <c r="AG19" s="710"/>
      <c r="AH19" s="710"/>
      <c r="AI19" s="710"/>
      <c r="AJ19" s="710"/>
      <c r="AK19" s="711"/>
      <c r="AL19" s="711"/>
      <c r="AM19" s="711"/>
      <c r="AN19" s="711"/>
      <c r="AO19" s="711"/>
      <c r="AP19" s="711"/>
      <c r="AQ19" s="711"/>
      <c r="AR19" s="711"/>
      <c r="AS19" s="711"/>
      <c r="AT19" s="711"/>
      <c r="AU19" s="711"/>
      <c r="AV19" s="711"/>
      <c r="AW19" s="711"/>
      <c r="AX19" s="711"/>
      <c r="AY19" s="711"/>
      <c r="AZ19" s="711"/>
      <c r="BA19" s="711"/>
      <c r="BB19" s="711"/>
      <c r="BC19" s="711"/>
      <c r="BD19" s="711"/>
      <c r="BE19" s="711"/>
      <c r="BF19" s="711"/>
      <c r="BG19" s="711"/>
      <c r="BH19" s="711"/>
      <c r="BI19" s="711"/>
      <c r="BJ19" s="711"/>
      <c r="BK19" s="711"/>
      <c r="BL19" s="711"/>
      <c r="BM19" s="711"/>
      <c r="BN19" s="711"/>
      <c r="BO19" s="711"/>
      <c r="BP19" s="711"/>
      <c r="BQ19" s="711"/>
      <c r="BR19" s="711"/>
      <c r="BS19" s="711"/>
      <c r="BT19" s="711"/>
      <c r="BU19" s="711"/>
      <c r="BV19" s="711"/>
      <c r="BW19" s="711"/>
      <c r="BX19" s="711"/>
      <c r="BY19" s="711"/>
      <c r="BZ19" s="711"/>
      <c r="CA19" s="711"/>
      <c r="CB19" s="711"/>
      <c r="CC19" s="711"/>
      <c r="CD19" s="711"/>
      <c r="CE19" s="712"/>
      <c r="CF19" s="712"/>
      <c r="CG19" s="712"/>
      <c r="CH19" s="712"/>
      <c r="CI19" s="712"/>
      <c r="CJ19" s="712"/>
      <c r="CK19" s="712"/>
      <c r="CL19" s="712"/>
      <c r="CM19" s="712"/>
      <c r="CN19" s="712"/>
      <c r="CO19" s="712"/>
      <c r="CP19" s="712"/>
      <c r="CQ19" s="712"/>
      <c r="CR19" s="712"/>
      <c r="CS19" s="712"/>
      <c r="CT19" s="712"/>
      <c r="CU19" s="712"/>
      <c r="CV19" s="712"/>
      <c r="CW19" s="712"/>
      <c r="CX19" s="712"/>
      <c r="CY19" s="713"/>
      <c r="CZ19" s="714"/>
      <c r="DA19" s="715"/>
      <c r="DB19" s="715"/>
      <c r="DC19" s="715"/>
      <c r="DD19" s="715"/>
      <c r="DE19" s="715"/>
      <c r="DF19" s="715"/>
      <c r="DG19" s="715"/>
      <c r="DH19" s="715"/>
      <c r="DI19" s="715"/>
      <c r="DJ19" s="715"/>
      <c r="DK19" s="715"/>
      <c r="DL19" s="715"/>
      <c r="DM19" s="715"/>
      <c r="DN19" s="715"/>
      <c r="DO19" s="715"/>
      <c r="DP19" s="715"/>
      <c r="DQ19" s="715"/>
      <c r="DR19" s="715"/>
      <c r="DS19" s="715"/>
      <c r="DT19" s="715"/>
      <c r="DU19" s="715"/>
      <c r="DV19" s="715"/>
      <c r="DW19" s="716"/>
      <c r="DX19" s="717"/>
    </row>
    <row r="20" spans="2:128" x14ac:dyDescent="0.2">
      <c r="B20" s="725"/>
      <c r="C20" s="726"/>
      <c r="D20" s="727"/>
      <c r="E20" s="727"/>
      <c r="F20" s="727"/>
      <c r="G20" s="727"/>
      <c r="H20" s="727"/>
      <c r="I20" s="727"/>
      <c r="J20" s="727"/>
      <c r="K20" s="727"/>
      <c r="L20" s="727"/>
      <c r="M20" s="727"/>
      <c r="N20" s="727"/>
      <c r="O20" s="727"/>
      <c r="P20" s="727"/>
      <c r="Q20" s="727"/>
      <c r="R20" s="728"/>
      <c r="S20" s="727"/>
      <c r="T20" s="727"/>
      <c r="U20" s="720" t="s">
        <v>500</v>
      </c>
      <c r="V20" s="708" t="s">
        <v>121</v>
      </c>
      <c r="W20" s="724" t="s">
        <v>497</v>
      </c>
      <c r="X20" s="711">
        <v>41.230669999999996</v>
      </c>
      <c r="Y20" s="711">
        <v>41.401009999999999</v>
      </c>
      <c r="Z20" s="711">
        <v>45.123899999999999</v>
      </c>
      <c r="AA20" s="711">
        <v>46.055720000000001</v>
      </c>
      <c r="AB20" s="711">
        <v>47.099559999999997</v>
      </c>
      <c r="AC20" s="711">
        <v>46.735370000000003</v>
      </c>
      <c r="AD20" s="711">
        <v>47.655430000000003</v>
      </c>
      <c r="AE20" s="711">
        <v>48.692339999999994</v>
      </c>
      <c r="AF20" s="711">
        <v>49.789339999999996</v>
      </c>
      <c r="AG20" s="711">
        <v>51.113839999999996</v>
      </c>
      <c r="AH20" s="711">
        <v>49.931620000000002</v>
      </c>
      <c r="AI20" s="711">
        <v>50.640339999999995</v>
      </c>
      <c r="AJ20" s="711">
        <v>51.409990000000001</v>
      </c>
      <c r="AK20" s="711">
        <v>52.276730000000001</v>
      </c>
      <c r="AL20" s="711">
        <v>53.265239999999999</v>
      </c>
      <c r="AM20" s="711">
        <v>54.525469999999999</v>
      </c>
      <c r="AN20" s="711">
        <v>55.977220000000003</v>
      </c>
      <c r="AO20" s="711">
        <v>57.925139999999999</v>
      </c>
      <c r="AP20" s="711">
        <v>60.698519999999995</v>
      </c>
      <c r="AQ20" s="711">
        <v>63.534129999999998</v>
      </c>
      <c r="AR20" s="711">
        <v>64.321010000000001</v>
      </c>
      <c r="AS20" s="711">
        <v>65.097660000000005</v>
      </c>
      <c r="AT20" s="711">
        <v>65.905820000000006</v>
      </c>
      <c r="AU20" s="711">
        <v>66.778109999999998</v>
      </c>
      <c r="AV20" s="711">
        <v>67.723759999999999</v>
      </c>
      <c r="AW20" s="711">
        <v>67.723759999999999</v>
      </c>
      <c r="AX20" s="711">
        <v>67.723759999999999</v>
      </c>
      <c r="AY20" s="711">
        <v>67.723759999999999</v>
      </c>
      <c r="AZ20" s="711">
        <v>67.723759999999999</v>
      </c>
      <c r="BA20" s="711">
        <v>67.723759999999999</v>
      </c>
      <c r="BB20" s="711">
        <v>67.723759999999999</v>
      </c>
      <c r="BC20" s="711">
        <v>67.723759999999999</v>
      </c>
      <c r="BD20" s="711">
        <v>67.723759999999999</v>
      </c>
      <c r="BE20" s="711">
        <v>67.723759999999999</v>
      </c>
      <c r="BF20" s="711">
        <v>67.723759999999999</v>
      </c>
      <c r="BG20" s="711">
        <v>67.723759999999999</v>
      </c>
      <c r="BH20" s="711">
        <v>67.723759999999999</v>
      </c>
      <c r="BI20" s="711">
        <v>67.723759999999999</v>
      </c>
      <c r="BJ20" s="711">
        <v>67.723759999999999</v>
      </c>
      <c r="BK20" s="711">
        <v>67.723759999999999</v>
      </c>
      <c r="BL20" s="711">
        <v>67.723759999999999</v>
      </c>
      <c r="BM20" s="711">
        <v>67.723759999999999</v>
      </c>
      <c r="BN20" s="711">
        <v>67.723759999999999</v>
      </c>
      <c r="BO20" s="711">
        <v>67.723759999999999</v>
      </c>
      <c r="BP20" s="711">
        <v>67.723759999999999</v>
      </c>
      <c r="BQ20" s="711">
        <v>67.723759999999999</v>
      </c>
      <c r="BR20" s="711">
        <v>67.723759999999999</v>
      </c>
      <c r="BS20" s="711">
        <v>67.723759999999999</v>
      </c>
      <c r="BT20" s="711">
        <v>67.723759999999999</v>
      </c>
      <c r="BU20" s="711">
        <v>67.723759999999999</v>
      </c>
      <c r="BV20" s="711">
        <v>67.723759999999999</v>
      </c>
      <c r="BW20" s="711">
        <v>67.723759999999999</v>
      </c>
      <c r="BX20" s="711">
        <v>67.723759999999999</v>
      </c>
      <c r="BY20" s="711">
        <v>67.723759999999999</v>
      </c>
      <c r="BZ20" s="711">
        <v>67.723759999999999</v>
      </c>
      <c r="CA20" s="711">
        <v>67.723759999999999</v>
      </c>
      <c r="CB20" s="711">
        <v>67.723759999999999</v>
      </c>
      <c r="CC20" s="711">
        <v>67.723759999999999</v>
      </c>
      <c r="CD20" s="711">
        <v>67.723759999999999</v>
      </c>
      <c r="CE20" s="712">
        <v>67.723759999999999</v>
      </c>
      <c r="CF20" s="712">
        <v>67.723759999999999</v>
      </c>
      <c r="CG20" s="712">
        <v>67.723759999999999</v>
      </c>
      <c r="CH20" s="712">
        <v>67.723759999999999</v>
      </c>
      <c r="CI20" s="712">
        <v>67.723759999999999</v>
      </c>
      <c r="CJ20" s="712">
        <v>67.723759999999999</v>
      </c>
      <c r="CK20" s="712">
        <v>67.723759999999999</v>
      </c>
      <c r="CL20" s="712">
        <v>67.723759999999999</v>
      </c>
      <c r="CM20" s="712">
        <v>67.723759999999999</v>
      </c>
      <c r="CN20" s="712">
        <v>67.723759999999999</v>
      </c>
      <c r="CO20" s="712">
        <v>67.723759999999999</v>
      </c>
      <c r="CP20" s="712">
        <v>67.723759999999999</v>
      </c>
      <c r="CQ20" s="712">
        <v>67.723759999999999</v>
      </c>
      <c r="CR20" s="712">
        <v>67.723759999999999</v>
      </c>
      <c r="CS20" s="712">
        <v>67.723759999999999</v>
      </c>
      <c r="CT20" s="712">
        <v>67.723759999999999</v>
      </c>
      <c r="CU20" s="712">
        <v>67.723759999999999</v>
      </c>
      <c r="CV20" s="712">
        <v>67.723759999999999</v>
      </c>
      <c r="CW20" s="712">
        <v>67.723759999999999</v>
      </c>
      <c r="CX20" s="712">
        <v>67.723759999999999</v>
      </c>
      <c r="CY20" s="713">
        <v>67.723759999999999</v>
      </c>
      <c r="CZ20" s="714"/>
      <c r="DA20" s="715"/>
      <c r="DB20" s="715"/>
      <c r="DC20" s="715"/>
      <c r="DD20" s="715"/>
      <c r="DE20" s="715"/>
      <c r="DF20" s="715"/>
      <c r="DG20" s="715"/>
      <c r="DH20" s="715"/>
      <c r="DI20" s="715"/>
      <c r="DJ20" s="715"/>
      <c r="DK20" s="715"/>
      <c r="DL20" s="715"/>
      <c r="DM20" s="715"/>
      <c r="DN20" s="715"/>
      <c r="DO20" s="715"/>
      <c r="DP20" s="715"/>
      <c r="DQ20" s="715"/>
      <c r="DR20" s="715"/>
      <c r="DS20" s="715"/>
      <c r="DT20" s="715"/>
      <c r="DU20" s="715"/>
      <c r="DV20" s="715"/>
      <c r="DW20" s="716"/>
      <c r="DX20" s="717"/>
    </row>
    <row r="21" spans="2:128" x14ac:dyDescent="0.2">
      <c r="B21" s="725"/>
      <c r="C21" s="726"/>
      <c r="D21" s="727"/>
      <c r="E21" s="727"/>
      <c r="F21" s="727"/>
      <c r="G21" s="727"/>
      <c r="H21" s="727"/>
      <c r="I21" s="727"/>
      <c r="J21" s="727"/>
      <c r="K21" s="727"/>
      <c r="L21" s="727"/>
      <c r="M21" s="727"/>
      <c r="N21" s="727"/>
      <c r="O21" s="727"/>
      <c r="P21" s="727"/>
      <c r="Q21" s="727"/>
      <c r="R21" s="728"/>
      <c r="S21" s="727"/>
      <c r="T21" s="727"/>
      <c r="U21" s="729" t="s">
        <v>501</v>
      </c>
      <c r="V21" s="730" t="s">
        <v>121</v>
      </c>
      <c r="W21" s="724" t="s">
        <v>497</v>
      </c>
      <c r="X21" s="711">
        <v>0</v>
      </c>
      <c r="Y21" s="711">
        <v>0</v>
      </c>
      <c r="Z21" s="711">
        <v>0.92439266093582551</v>
      </c>
      <c r="AA21" s="711">
        <v>19.412245879652332</v>
      </c>
      <c r="AB21" s="711">
        <v>38.824491759304664</v>
      </c>
      <c r="AC21" s="711">
        <v>58.236737638956996</v>
      </c>
      <c r="AD21" s="711">
        <v>72.102627552994377</v>
      </c>
      <c r="AE21" s="711">
        <v>85.968517467031759</v>
      </c>
      <c r="AF21" s="711">
        <v>100.75880004200498</v>
      </c>
      <c r="AG21" s="711">
        <v>116.47347527791399</v>
      </c>
      <c r="AH21" s="711">
        <v>132.18815051382302</v>
      </c>
      <c r="AI21" s="711">
        <v>139.58329180130966</v>
      </c>
      <c r="AJ21" s="711">
        <v>146.05404042786043</v>
      </c>
      <c r="AK21" s="711">
        <v>153.44918171534701</v>
      </c>
      <c r="AL21" s="711">
        <v>161.76871566376946</v>
      </c>
      <c r="AM21" s="711">
        <v>169.16385695125604</v>
      </c>
      <c r="AN21" s="711">
        <v>178.40778356061429</v>
      </c>
      <c r="AO21" s="711">
        <v>187.65171016997255</v>
      </c>
      <c r="AP21" s="711">
        <v>196.8956367793308</v>
      </c>
      <c r="AQ21" s="711">
        <v>207.06395604962492</v>
      </c>
      <c r="AR21" s="711">
        <v>218.15666798085479</v>
      </c>
      <c r="AS21" s="711">
        <v>229.24937991208469</v>
      </c>
      <c r="AT21" s="711">
        <v>240.34209184331462</v>
      </c>
      <c r="AU21" s="711">
        <v>252.35919643548033</v>
      </c>
      <c r="AV21" s="711">
        <v>264.37630102764604</v>
      </c>
      <c r="AW21" s="711">
        <v>277.31779828074758</v>
      </c>
      <c r="AX21" s="711">
        <v>277.31779828074758</v>
      </c>
      <c r="AY21" s="711">
        <v>277.31779828074758</v>
      </c>
      <c r="AZ21" s="711">
        <v>277.31779828074758</v>
      </c>
      <c r="BA21" s="711">
        <v>277.31779828074758</v>
      </c>
      <c r="BB21" s="711">
        <v>277.31779828074758</v>
      </c>
      <c r="BC21" s="711">
        <v>277.31779828074758</v>
      </c>
      <c r="BD21" s="711">
        <v>277.31779828074758</v>
      </c>
      <c r="BE21" s="711">
        <v>277.31779828074758</v>
      </c>
      <c r="BF21" s="711">
        <v>277.31779828074758</v>
      </c>
      <c r="BG21" s="711">
        <v>277.31779828074758</v>
      </c>
      <c r="BH21" s="711">
        <v>277.31779828074758</v>
      </c>
      <c r="BI21" s="711">
        <v>277.31779828074758</v>
      </c>
      <c r="BJ21" s="711">
        <v>277.31779828074758</v>
      </c>
      <c r="BK21" s="711">
        <v>277.31779828074758</v>
      </c>
      <c r="BL21" s="711">
        <v>277.31779828074758</v>
      </c>
      <c r="BM21" s="711">
        <v>277.31779828074758</v>
      </c>
      <c r="BN21" s="711">
        <v>277.31779828074758</v>
      </c>
      <c r="BO21" s="711">
        <v>277.31779828074758</v>
      </c>
      <c r="BP21" s="711">
        <v>277.31779828074758</v>
      </c>
      <c r="BQ21" s="711">
        <v>277.31779828074758</v>
      </c>
      <c r="BR21" s="711">
        <v>277.31779828074758</v>
      </c>
      <c r="BS21" s="711">
        <v>277.31779828074758</v>
      </c>
      <c r="BT21" s="711">
        <v>277.31779828074758</v>
      </c>
      <c r="BU21" s="711">
        <v>277.31779828074758</v>
      </c>
      <c r="BV21" s="711">
        <v>277.31779828074758</v>
      </c>
      <c r="BW21" s="711">
        <v>277.31779828074758</v>
      </c>
      <c r="BX21" s="711">
        <v>277.31779828074758</v>
      </c>
      <c r="BY21" s="711">
        <v>277.31779828074758</v>
      </c>
      <c r="BZ21" s="711">
        <v>277.31779828074758</v>
      </c>
      <c r="CA21" s="711">
        <v>277.31779828074758</v>
      </c>
      <c r="CB21" s="711">
        <v>277.31779828074758</v>
      </c>
      <c r="CC21" s="711">
        <v>277.31779828074758</v>
      </c>
      <c r="CD21" s="711">
        <v>277.31779828074758</v>
      </c>
      <c r="CE21" s="712">
        <v>277.31779828074758</v>
      </c>
      <c r="CF21" s="712">
        <v>277.31779828074758</v>
      </c>
      <c r="CG21" s="712">
        <v>277.31779828074758</v>
      </c>
      <c r="CH21" s="712">
        <v>277.31779828074758</v>
      </c>
      <c r="CI21" s="712">
        <v>277.31779828074758</v>
      </c>
      <c r="CJ21" s="712">
        <v>277.31779828074758</v>
      </c>
      <c r="CK21" s="712">
        <v>277.31779828074758</v>
      </c>
      <c r="CL21" s="712">
        <v>277.31779828074758</v>
      </c>
      <c r="CM21" s="712">
        <v>277.31779828074758</v>
      </c>
      <c r="CN21" s="712">
        <v>277.31779828074758</v>
      </c>
      <c r="CO21" s="712">
        <v>277.31779828074758</v>
      </c>
      <c r="CP21" s="712">
        <v>277.31779828074758</v>
      </c>
      <c r="CQ21" s="712">
        <v>277.31779828074758</v>
      </c>
      <c r="CR21" s="712">
        <v>277.31779828074758</v>
      </c>
      <c r="CS21" s="712">
        <v>277.31779828074758</v>
      </c>
      <c r="CT21" s="712">
        <v>277.31779828074758</v>
      </c>
      <c r="CU21" s="712">
        <v>277.31779828074758</v>
      </c>
      <c r="CV21" s="712">
        <v>277.31779828074758</v>
      </c>
      <c r="CW21" s="712">
        <v>277.31779828074758</v>
      </c>
      <c r="CX21" s="712">
        <v>277.31779828074758</v>
      </c>
      <c r="CY21" s="713">
        <v>277.31779828074758</v>
      </c>
      <c r="CZ21" s="714"/>
      <c r="DA21" s="715"/>
      <c r="DB21" s="715"/>
      <c r="DC21" s="715"/>
      <c r="DD21" s="715"/>
      <c r="DE21" s="715"/>
      <c r="DF21" s="715"/>
      <c r="DG21" s="715"/>
      <c r="DH21" s="715"/>
      <c r="DI21" s="715"/>
      <c r="DJ21" s="715"/>
      <c r="DK21" s="715"/>
      <c r="DL21" s="715"/>
      <c r="DM21" s="715"/>
      <c r="DN21" s="715"/>
      <c r="DO21" s="715"/>
      <c r="DP21" s="715"/>
      <c r="DQ21" s="715"/>
      <c r="DR21" s="715"/>
      <c r="DS21" s="715"/>
      <c r="DT21" s="715"/>
      <c r="DU21" s="715"/>
      <c r="DV21" s="715"/>
      <c r="DW21" s="716"/>
      <c r="DX21" s="717"/>
    </row>
    <row r="22" spans="2:128" x14ac:dyDescent="0.2">
      <c r="B22" s="725"/>
      <c r="C22" s="726"/>
      <c r="D22" s="727"/>
      <c r="E22" s="727"/>
      <c r="F22" s="727"/>
      <c r="G22" s="727"/>
      <c r="H22" s="727"/>
      <c r="I22" s="727"/>
      <c r="J22" s="727"/>
      <c r="K22" s="727"/>
      <c r="L22" s="727"/>
      <c r="M22" s="727"/>
      <c r="N22" s="727"/>
      <c r="O22" s="727"/>
      <c r="P22" s="727"/>
      <c r="Q22" s="727"/>
      <c r="R22" s="728"/>
      <c r="S22" s="727"/>
      <c r="T22" s="727"/>
      <c r="U22" s="720" t="s">
        <v>502</v>
      </c>
      <c r="V22" s="708" t="s">
        <v>121</v>
      </c>
      <c r="W22" s="724" t="s">
        <v>497</v>
      </c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1"/>
      <c r="AJ22" s="711"/>
      <c r="AK22" s="711"/>
      <c r="AL22" s="711"/>
      <c r="AM22" s="711"/>
      <c r="AN22" s="711"/>
      <c r="AO22" s="711"/>
      <c r="AP22" s="711"/>
      <c r="AQ22" s="711"/>
      <c r="AR22" s="711"/>
      <c r="AS22" s="711"/>
      <c r="AT22" s="711"/>
      <c r="AU22" s="711"/>
      <c r="AV22" s="711"/>
      <c r="AW22" s="711"/>
      <c r="AX22" s="711"/>
      <c r="AY22" s="711"/>
      <c r="AZ22" s="711"/>
      <c r="BA22" s="711"/>
      <c r="BB22" s="711"/>
      <c r="BC22" s="711"/>
      <c r="BD22" s="711"/>
      <c r="BE22" s="711"/>
      <c r="BF22" s="711"/>
      <c r="BG22" s="711"/>
      <c r="BH22" s="711"/>
      <c r="BI22" s="711"/>
      <c r="BJ22" s="711"/>
      <c r="BK22" s="711"/>
      <c r="BL22" s="711"/>
      <c r="BM22" s="711"/>
      <c r="BN22" s="711"/>
      <c r="BO22" s="711"/>
      <c r="BP22" s="711"/>
      <c r="BQ22" s="711"/>
      <c r="BR22" s="711"/>
      <c r="BS22" s="711"/>
      <c r="BT22" s="711"/>
      <c r="BU22" s="711"/>
      <c r="BV22" s="711"/>
      <c r="BW22" s="711"/>
      <c r="BX22" s="711"/>
      <c r="BY22" s="711"/>
      <c r="BZ22" s="711"/>
      <c r="CA22" s="711"/>
      <c r="CB22" s="711"/>
      <c r="CC22" s="711"/>
      <c r="CD22" s="711"/>
      <c r="CE22" s="712"/>
      <c r="CF22" s="712"/>
      <c r="CG22" s="712"/>
      <c r="CH22" s="712"/>
      <c r="CI22" s="712"/>
      <c r="CJ22" s="712"/>
      <c r="CK22" s="712"/>
      <c r="CL22" s="712"/>
      <c r="CM22" s="712"/>
      <c r="CN22" s="712"/>
      <c r="CO22" s="712"/>
      <c r="CP22" s="712"/>
      <c r="CQ22" s="712"/>
      <c r="CR22" s="712"/>
      <c r="CS22" s="712"/>
      <c r="CT22" s="712"/>
      <c r="CU22" s="712"/>
      <c r="CV22" s="712"/>
      <c r="CW22" s="712"/>
      <c r="CX22" s="712"/>
      <c r="CY22" s="713"/>
      <c r="CZ22" s="714"/>
      <c r="DA22" s="715"/>
      <c r="DB22" s="715"/>
      <c r="DC22" s="715"/>
      <c r="DD22" s="715"/>
      <c r="DE22" s="715"/>
      <c r="DF22" s="715"/>
      <c r="DG22" s="715"/>
      <c r="DH22" s="715"/>
      <c r="DI22" s="715"/>
      <c r="DJ22" s="715"/>
      <c r="DK22" s="715"/>
      <c r="DL22" s="715"/>
      <c r="DM22" s="715"/>
      <c r="DN22" s="715"/>
      <c r="DO22" s="715"/>
      <c r="DP22" s="715"/>
      <c r="DQ22" s="715"/>
      <c r="DR22" s="715"/>
      <c r="DS22" s="715"/>
      <c r="DT22" s="715"/>
      <c r="DU22" s="715"/>
      <c r="DV22" s="715"/>
      <c r="DW22" s="716"/>
      <c r="DX22" s="717"/>
    </row>
    <row r="23" spans="2:128" x14ac:dyDescent="0.2">
      <c r="B23" s="674"/>
      <c r="C23" s="726"/>
      <c r="D23" s="727"/>
      <c r="E23" s="727"/>
      <c r="F23" s="727"/>
      <c r="G23" s="727"/>
      <c r="H23" s="727"/>
      <c r="I23" s="727"/>
      <c r="J23" s="727"/>
      <c r="K23" s="727"/>
      <c r="L23" s="727"/>
      <c r="M23" s="727"/>
      <c r="N23" s="727"/>
      <c r="O23" s="727"/>
      <c r="P23" s="727"/>
      <c r="Q23" s="727"/>
      <c r="R23" s="728"/>
      <c r="S23" s="727"/>
      <c r="T23" s="727"/>
      <c r="U23" s="720" t="s">
        <v>503</v>
      </c>
      <c r="V23" s="708" t="s">
        <v>121</v>
      </c>
      <c r="W23" s="724" t="s">
        <v>497</v>
      </c>
      <c r="X23" s="711">
        <v>0.20172999999999999</v>
      </c>
      <c r="Y23" s="711">
        <v>0.80838999999999994</v>
      </c>
      <c r="Z23" s="711">
        <v>12.11462</v>
      </c>
      <c r="AA23" s="711">
        <v>24.692220000000002</v>
      </c>
      <c r="AB23" s="711">
        <v>38.77243</v>
      </c>
      <c r="AC23" s="711">
        <v>49.30921</v>
      </c>
      <c r="AD23" s="711">
        <v>61.108539999999998</v>
      </c>
      <c r="AE23" s="711">
        <v>74.400689999999997</v>
      </c>
      <c r="AF23" s="711">
        <v>89.157200000000003</v>
      </c>
      <c r="AG23" s="711">
        <v>106.08264</v>
      </c>
      <c r="AH23" s="711">
        <v>113.78508000000001</v>
      </c>
      <c r="AI23" s="711">
        <v>122.28722</v>
      </c>
      <c r="AJ23" s="711">
        <v>131.70729</v>
      </c>
      <c r="AK23" s="711">
        <v>142.20794000000001</v>
      </c>
      <c r="AL23" s="711">
        <v>154.00951000000001</v>
      </c>
      <c r="AM23" s="711">
        <v>167.99817000000002</v>
      </c>
      <c r="AN23" s="711">
        <v>184.27283</v>
      </c>
      <c r="AO23" s="711">
        <v>204.67832000000001</v>
      </c>
      <c r="AP23" s="711">
        <v>232.07621</v>
      </c>
      <c r="AQ23" s="711">
        <v>262.70305999999999</v>
      </c>
      <c r="AR23" s="711">
        <v>281.58171000000004</v>
      </c>
      <c r="AS23" s="711">
        <v>301.89164</v>
      </c>
      <c r="AT23" s="711">
        <v>323.78765999999996</v>
      </c>
      <c r="AU23" s="711">
        <v>347.45839000000001</v>
      </c>
      <c r="AV23" s="711">
        <v>373.13001000000003</v>
      </c>
      <c r="AW23" s="711">
        <v>373.13001000000003</v>
      </c>
      <c r="AX23" s="711">
        <v>373.13001000000003</v>
      </c>
      <c r="AY23" s="711">
        <v>373.13001000000003</v>
      </c>
      <c r="AZ23" s="711">
        <v>373.13001000000003</v>
      </c>
      <c r="BA23" s="711">
        <v>373.13001000000003</v>
      </c>
      <c r="BB23" s="711">
        <v>373.13001000000003</v>
      </c>
      <c r="BC23" s="711">
        <v>373.13001000000003</v>
      </c>
      <c r="BD23" s="711">
        <v>373.13001000000003</v>
      </c>
      <c r="BE23" s="711">
        <v>373.13001000000003</v>
      </c>
      <c r="BF23" s="711">
        <v>373.13001000000003</v>
      </c>
      <c r="BG23" s="711">
        <v>373.13001000000003</v>
      </c>
      <c r="BH23" s="711">
        <v>373.13001000000003</v>
      </c>
      <c r="BI23" s="711">
        <v>373.13001000000003</v>
      </c>
      <c r="BJ23" s="711">
        <v>373.13001000000003</v>
      </c>
      <c r="BK23" s="711">
        <v>373.13001000000003</v>
      </c>
      <c r="BL23" s="711">
        <v>373.13001000000003</v>
      </c>
      <c r="BM23" s="711">
        <v>373.13001000000003</v>
      </c>
      <c r="BN23" s="711">
        <v>373.13001000000003</v>
      </c>
      <c r="BO23" s="711">
        <v>373.13001000000003</v>
      </c>
      <c r="BP23" s="711">
        <v>373.13001000000003</v>
      </c>
      <c r="BQ23" s="711">
        <v>373.13001000000003</v>
      </c>
      <c r="BR23" s="711">
        <v>373.13001000000003</v>
      </c>
      <c r="BS23" s="711">
        <v>373.13001000000003</v>
      </c>
      <c r="BT23" s="711">
        <v>373.13001000000003</v>
      </c>
      <c r="BU23" s="711">
        <v>373.13001000000003</v>
      </c>
      <c r="BV23" s="711">
        <v>373.13001000000003</v>
      </c>
      <c r="BW23" s="711">
        <v>373.13001000000003</v>
      </c>
      <c r="BX23" s="711">
        <v>373.13001000000003</v>
      </c>
      <c r="BY23" s="711">
        <v>373.13001000000003</v>
      </c>
      <c r="BZ23" s="711">
        <v>373.13001000000003</v>
      </c>
      <c r="CA23" s="711">
        <v>373.13001000000003</v>
      </c>
      <c r="CB23" s="711">
        <v>373.13001000000003</v>
      </c>
      <c r="CC23" s="711">
        <v>373.13001000000003</v>
      </c>
      <c r="CD23" s="711">
        <v>373.13001000000003</v>
      </c>
      <c r="CE23" s="712">
        <v>373.13001000000003</v>
      </c>
      <c r="CF23" s="712">
        <v>373.13001000000003</v>
      </c>
      <c r="CG23" s="712">
        <v>373.13001000000003</v>
      </c>
      <c r="CH23" s="712">
        <v>373.13001000000003</v>
      </c>
      <c r="CI23" s="712">
        <v>373.13001000000003</v>
      </c>
      <c r="CJ23" s="712">
        <v>373.13001000000003</v>
      </c>
      <c r="CK23" s="712">
        <v>373.13001000000003</v>
      </c>
      <c r="CL23" s="712">
        <v>373.13001000000003</v>
      </c>
      <c r="CM23" s="712">
        <v>373.13001000000003</v>
      </c>
      <c r="CN23" s="712">
        <v>373.13001000000003</v>
      </c>
      <c r="CO23" s="712">
        <v>373.13001000000003</v>
      </c>
      <c r="CP23" s="712">
        <v>373.13001000000003</v>
      </c>
      <c r="CQ23" s="712">
        <v>373.13001000000003</v>
      </c>
      <c r="CR23" s="712">
        <v>373.13001000000003</v>
      </c>
      <c r="CS23" s="712">
        <v>373.13001000000003</v>
      </c>
      <c r="CT23" s="712">
        <v>373.13001000000003</v>
      </c>
      <c r="CU23" s="712">
        <v>373.13001000000003</v>
      </c>
      <c r="CV23" s="712">
        <v>373.13001000000003</v>
      </c>
      <c r="CW23" s="712">
        <v>373.13001000000003</v>
      </c>
      <c r="CX23" s="712">
        <v>373.13001000000003</v>
      </c>
      <c r="CY23" s="713">
        <v>373.13001000000003</v>
      </c>
      <c r="CZ23" s="714"/>
      <c r="DA23" s="715"/>
      <c r="DB23" s="715"/>
      <c r="DC23" s="715"/>
      <c r="DD23" s="715"/>
      <c r="DE23" s="715"/>
      <c r="DF23" s="715"/>
      <c r="DG23" s="715"/>
      <c r="DH23" s="715"/>
      <c r="DI23" s="715"/>
      <c r="DJ23" s="715"/>
      <c r="DK23" s="715"/>
      <c r="DL23" s="715"/>
      <c r="DM23" s="715"/>
      <c r="DN23" s="715"/>
      <c r="DO23" s="715"/>
      <c r="DP23" s="715"/>
      <c r="DQ23" s="715"/>
      <c r="DR23" s="715"/>
      <c r="DS23" s="715"/>
      <c r="DT23" s="715"/>
      <c r="DU23" s="715"/>
      <c r="DV23" s="715"/>
      <c r="DW23" s="716"/>
      <c r="DX23" s="717"/>
    </row>
    <row r="24" spans="2:128" x14ac:dyDescent="0.2">
      <c r="B24" s="674"/>
      <c r="C24" s="726"/>
      <c r="D24" s="727"/>
      <c r="E24" s="727"/>
      <c r="F24" s="727"/>
      <c r="G24" s="727"/>
      <c r="H24" s="727"/>
      <c r="I24" s="727"/>
      <c r="J24" s="727"/>
      <c r="K24" s="727"/>
      <c r="L24" s="727"/>
      <c r="M24" s="727"/>
      <c r="N24" s="727"/>
      <c r="O24" s="727"/>
      <c r="P24" s="727"/>
      <c r="Q24" s="727"/>
      <c r="R24" s="728"/>
      <c r="S24" s="727"/>
      <c r="T24" s="727"/>
      <c r="U24" s="720" t="s">
        <v>504</v>
      </c>
      <c r="V24" s="708" t="s">
        <v>121</v>
      </c>
      <c r="W24" s="724" t="s">
        <v>497</v>
      </c>
      <c r="X24" s="711"/>
      <c r="Y24" s="711"/>
      <c r="Z24" s="711"/>
      <c r="AA24" s="711"/>
      <c r="AB24" s="711"/>
      <c r="AC24" s="711"/>
      <c r="AD24" s="711"/>
      <c r="AE24" s="711"/>
      <c r="AF24" s="711"/>
      <c r="AG24" s="711"/>
      <c r="AH24" s="711"/>
      <c r="AI24" s="711"/>
      <c r="AJ24" s="711"/>
      <c r="AK24" s="711"/>
      <c r="AL24" s="711"/>
      <c r="AM24" s="711"/>
      <c r="AN24" s="711"/>
      <c r="AO24" s="711"/>
      <c r="AP24" s="711"/>
      <c r="AQ24" s="711"/>
      <c r="AR24" s="711"/>
      <c r="AS24" s="711"/>
      <c r="AT24" s="711"/>
      <c r="AU24" s="711"/>
      <c r="AV24" s="711"/>
      <c r="AW24" s="711"/>
      <c r="AX24" s="711"/>
      <c r="AY24" s="711"/>
      <c r="AZ24" s="711"/>
      <c r="BA24" s="711"/>
      <c r="BB24" s="711"/>
      <c r="BC24" s="711"/>
      <c r="BD24" s="711"/>
      <c r="BE24" s="711"/>
      <c r="BF24" s="711"/>
      <c r="BG24" s="711"/>
      <c r="BH24" s="711"/>
      <c r="BI24" s="711"/>
      <c r="BJ24" s="711"/>
      <c r="BK24" s="711"/>
      <c r="BL24" s="711"/>
      <c r="BM24" s="711"/>
      <c r="BN24" s="711"/>
      <c r="BO24" s="711"/>
      <c r="BP24" s="711"/>
      <c r="BQ24" s="711"/>
      <c r="BR24" s="711"/>
      <c r="BS24" s="711"/>
      <c r="BT24" s="711"/>
      <c r="BU24" s="711"/>
      <c r="BV24" s="711"/>
      <c r="BW24" s="711"/>
      <c r="BX24" s="711"/>
      <c r="BY24" s="711"/>
      <c r="BZ24" s="711"/>
      <c r="CA24" s="711"/>
      <c r="CB24" s="711"/>
      <c r="CC24" s="711"/>
      <c r="CD24" s="711"/>
      <c r="CE24" s="712"/>
      <c r="CF24" s="712"/>
      <c r="CG24" s="712"/>
      <c r="CH24" s="712"/>
      <c r="CI24" s="712"/>
      <c r="CJ24" s="712"/>
      <c r="CK24" s="712"/>
      <c r="CL24" s="712"/>
      <c r="CM24" s="712"/>
      <c r="CN24" s="712"/>
      <c r="CO24" s="712"/>
      <c r="CP24" s="712"/>
      <c r="CQ24" s="712"/>
      <c r="CR24" s="712"/>
      <c r="CS24" s="712"/>
      <c r="CT24" s="712"/>
      <c r="CU24" s="712"/>
      <c r="CV24" s="712"/>
      <c r="CW24" s="712"/>
      <c r="CX24" s="712"/>
      <c r="CY24" s="713"/>
      <c r="CZ24" s="714"/>
      <c r="DA24" s="715"/>
      <c r="DB24" s="715"/>
      <c r="DC24" s="715"/>
      <c r="DD24" s="715"/>
      <c r="DE24" s="715"/>
      <c r="DF24" s="715"/>
      <c r="DG24" s="715"/>
      <c r="DH24" s="715"/>
      <c r="DI24" s="715"/>
      <c r="DJ24" s="715"/>
      <c r="DK24" s="715"/>
      <c r="DL24" s="715"/>
      <c r="DM24" s="715"/>
      <c r="DN24" s="715"/>
      <c r="DO24" s="715"/>
      <c r="DP24" s="715"/>
      <c r="DQ24" s="715"/>
      <c r="DR24" s="715"/>
      <c r="DS24" s="715"/>
      <c r="DT24" s="715"/>
      <c r="DU24" s="715"/>
      <c r="DV24" s="715"/>
      <c r="DW24" s="716"/>
      <c r="DX24" s="717"/>
    </row>
    <row r="25" spans="2:128" x14ac:dyDescent="0.2">
      <c r="B25" s="674"/>
      <c r="C25" s="726"/>
      <c r="D25" s="727"/>
      <c r="E25" s="727"/>
      <c r="F25" s="727"/>
      <c r="G25" s="727"/>
      <c r="H25" s="727"/>
      <c r="I25" s="727"/>
      <c r="J25" s="727"/>
      <c r="K25" s="727"/>
      <c r="L25" s="727"/>
      <c r="M25" s="727"/>
      <c r="N25" s="727"/>
      <c r="O25" s="727"/>
      <c r="P25" s="727"/>
      <c r="Q25" s="727"/>
      <c r="R25" s="728"/>
      <c r="S25" s="727"/>
      <c r="T25" s="727"/>
      <c r="U25" s="720" t="s">
        <v>505</v>
      </c>
      <c r="V25" s="708" t="s">
        <v>121</v>
      </c>
      <c r="W25" s="724" t="s">
        <v>497</v>
      </c>
      <c r="X25" s="711">
        <v>0.36922000000000005</v>
      </c>
      <c r="Y25" s="711">
        <v>0.35821256038647348</v>
      </c>
      <c r="Z25" s="711">
        <v>0.37721300380405615</v>
      </c>
      <c r="AA25" s="711">
        <v>0.3719882300986625</v>
      </c>
      <c r="AB25" s="711">
        <v>0.36755690279870384</v>
      </c>
      <c r="AC25" s="711">
        <v>0.35238260979362951</v>
      </c>
      <c r="AD25" s="711">
        <v>0.34716139995833351</v>
      </c>
      <c r="AE25" s="711">
        <v>0.34272349849657252</v>
      </c>
      <c r="AF25" s="711">
        <v>0.3385912364545775</v>
      </c>
      <c r="AG25" s="711">
        <v>0.3358433405906302</v>
      </c>
      <c r="AH25" s="711">
        <v>0.31698595836218757</v>
      </c>
      <c r="AI25" s="711">
        <v>0.31060918226193962</v>
      </c>
      <c r="AJ25" s="711">
        <v>0.30467179486634921</v>
      </c>
      <c r="AK25" s="711">
        <v>0.29933066015562598</v>
      </c>
      <c r="AL25" s="711">
        <v>0.29467573614407022</v>
      </c>
      <c r="AM25" s="711">
        <v>0.29144975126211969</v>
      </c>
      <c r="AN25" s="711">
        <v>0.28909113942438863</v>
      </c>
      <c r="AO25" s="711">
        <v>0.28903274446830396</v>
      </c>
      <c r="AP25" s="711">
        <v>0.29263158101396985</v>
      </c>
      <c r="AQ25" s="711">
        <v>0.29594258004555796</v>
      </c>
      <c r="AR25" s="711">
        <v>0.28947292377379796</v>
      </c>
      <c r="AS25" s="711">
        <v>0.28306355780622461</v>
      </c>
      <c r="AT25" s="711">
        <v>0.27688801076592479</v>
      </c>
      <c r="AU25" s="711">
        <v>0.2710648088812847</v>
      </c>
      <c r="AV25" s="711">
        <v>0.26560786299296008</v>
      </c>
      <c r="AW25" s="711">
        <v>0.25662595458257015</v>
      </c>
      <c r="AX25" s="711">
        <v>0.24794778220538177</v>
      </c>
      <c r="AY25" s="711">
        <v>0.23956307459457177</v>
      </c>
      <c r="AZ25" s="711">
        <v>0.23146190782084231</v>
      </c>
      <c r="BA25" s="711">
        <v>0.22363469354670759</v>
      </c>
      <c r="BB25" s="711">
        <v>0.24985761004361209</v>
      </c>
      <c r="BC25" s="711">
        <v>0.2425802039258369</v>
      </c>
      <c r="BD25" s="711">
        <v>0.23551476109304559</v>
      </c>
      <c r="BE25" s="711">
        <v>0.22865510785732582</v>
      </c>
      <c r="BF25" s="711">
        <v>0.2219952503469183</v>
      </c>
      <c r="BG25" s="711">
        <v>0.21552936926885269</v>
      </c>
      <c r="BH25" s="711">
        <v>0.20925181482412886</v>
      </c>
      <c r="BI25" s="711">
        <v>0.20315710177099891</v>
      </c>
      <c r="BJ25" s="711">
        <v>0.19723990463203778</v>
      </c>
      <c r="BK25" s="711">
        <v>0.19149505304081332</v>
      </c>
      <c r="BL25" s="711">
        <v>0.18591752722409066</v>
      </c>
      <c r="BM25" s="711">
        <v>0.18050245361562198</v>
      </c>
      <c r="BN25" s="711">
        <v>0.17524510059769122</v>
      </c>
      <c r="BO25" s="711">
        <v>0.17014087436669054</v>
      </c>
      <c r="BP25" s="711">
        <v>0.16518531491911703</v>
      </c>
      <c r="BQ25" s="711">
        <v>0.16037409215448256</v>
      </c>
      <c r="BR25" s="711">
        <v>0.15570300209173063</v>
      </c>
      <c r="BS25" s="711">
        <v>0.15116796319585499</v>
      </c>
      <c r="BT25" s="711">
        <v>0.14676501281150969</v>
      </c>
      <c r="BU25" s="711">
        <v>0.14249030370049487</v>
      </c>
      <c r="BV25" s="711">
        <v>0.13834010068009209</v>
      </c>
      <c r="BW25" s="711">
        <v>0.13431077735931271</v>
      </c>
      <c r="BX25" s="711">
        <v>0.1303988129702065</v>
      </c>
      <c r="BY25" s="711">
        <v>0.12660078929146265</v>
      </c>
      <c r="BZ25" s="711">
        <v>0.12291338766161422</v>
      </c>
      <c r="CA25" s="711">
        <v>0.1193333860792371</v>
      </c>
      <c r="CB25" s="711">
        <v>0.11585765638760885</v>
      </c>
      <c r="CC25" s="711">
        <v>0.11248316154136782</v>
      </c>
      <c r="CD25" s="711">
        <v>0.10920695295278429</v>
      </c>
      <c r="CE25" s="712">
        <v>0.10602616791532454</v>
      </c>
      <c r="CF25" s="712">
        <v>0.10293802710225684</v>
      </c>
      <c r="CG25" s="712">
        <v>9.9939832138113457E-2</v>
      </c>
      <c r="CH25" s="712">
        <v>9.7028963240886848E-2</v>
      </c>
      <c r="CI25" s="712">
        <v>9.4202876932899846E-2</v>
      </c>
      <c r="CJ25" s="712">
        <v>9.1459103818349374E-2</v>
      </c>
      <c r="CK25" s="712">
        <v>8.8795246425581925E-2</v>
      </c>
      <c r="CL25" s="712">
        <v>8.6208977112215465E-2</v>
      </c>
      <c r="CM25" s="712">
        <v>8.3698036031277137E-2</v>
      </c>
      <c r="CN25" s="712">
        <v>8.1260229156579752E-2</v>
      </c>
      <c r="CO25" s="712">
        <v>7.8893426365611419E-2</v>
      </c>
      <c r="CP25" s="712">
        <v>7.6595559578263514E-2</v>
      </c>
      <c r="CQ25" s="712">
        <v>7.4364620949770394E-2</v>
      </c>
      <c r="CR25" s="712">
        <v>7.219866111628194E-2</v>
      </c>
      <c r="CS25" s="712">
        <v>7.0095787491535874E-2</v>
      </c>
      <c r="CT25" s="712">
        <v>6.8054162613141622E-2</v>
      </c>
      <c r="CU25" s="712">
        <v>9.5174240171116795E-2</v>
      </c>
      <c r="CV25" s="712">
        <v>9.2852917240113964E-2</v>
      </c>
      <c r="CW25" s="712">
        <v>9.0588211941574598E-2</v>
      </c>
      <c r="CX25" s="712">
        <v>8.8378743357633766E-2</v>
      </c>
      <c r="CY25" s="713">
        <v>8.6223164251350001E-2</v>
      </c>
      <c r="CZ25" s="714"/>
      <c r="DA25" s="715"/>
      <c r="DB25" s="715"/>
      <c r="DC25" s="715"/>
      <c r="DD25" s="715"/>
      <c r="DE25" s="715"/>
      <c r="DF25" s="715"/>
      <c r="DG25" s="715"/>
      <c r="DH25" s="715"/>
      <c r="DI25" s="715"/>
      <c r="DJ25" s="715"/>
      <c r="DK25" s="715"/>
      <c r="DL25" s="715"/>
      <c r="DM25" s="715"/>
      <c r="DN25" s="715"/>
      <c r="DO25" s="715"/>
      <c r="DP25" s="715"/>
      <c r="DQ25" s="715"/>
      <c r="DR25" s="715"/>
      <c r="DS25" s="715"/>
      <c r="DT25" s="715"/>
      <c r="DU25" s="715"/>
      <c r="DV25" s="715"/>
      <c r="DW25" s="716"/>
      <c r="DX25" s="717"/>
    </row>
    <row r="26" spans="2:128" x14ac:dyDescent="0.2">
      <c r="B26" s="674"/>
      <c r="C26" s="726"/>
      <c r="D26" s="727"/>
      <c r="E26" s="727"/>
      <c r="F26" s="727"/>
      <c r="G26" s="727"/>
      <c r="H26" s="727"/>
      <c r="I26" s="727"/>
      <c r="J26" s="727"/>
      <c r="K26" s="727"/>
      <c r="L26" s="727"/>
      <c r="M26" s="727"/>
      <c r="N26" s="727"/>
      <c r="O26" s="727"/>
      <c r="P26" s="727"/>
      <c r="Q26" s="727"/>
      <c r="R26" s="728"/>
      <c r="S26" s="727"/>
      <c r="T26" s="727"/>
      <c r="U26" s="731" t="s">
        <v>506</v>
      </c>
      <c r="V26" s="708" t="s">
        <v>121</v>
      </c>
      <c r="W26" s="724" t="s">
        <v>497</v>
      </c>
      <c r="X26" s="732"/>
      <c r="Y26" s="732"/>
      <c r="Z26" s="732"/>
      <c r="AA26" s="732"/>
      <c r="AB26" s="732"/>
      <c r="AC26" s="732"/>
      <c r="AD26" s="732"/>
      <c r="AE26" s="732"/>
      <c r="AF26" s="732"/>
      <c r="AG26" s="732"/>
      <c r="AH26" s="732"/>
      <c r="AI26" s="732"/>
      <c r="AJ26" s="732"/>
      <c r="AK26" s="732"/>
      <c r="AL26" s="732"/>
      <c r="AM26" s="732"/>
      <c r="AN26" s="732"/>
      <c r="AO26" s="732"/>
      <c r="AP26" s="732"/>
      <c r="AQ26" s="732"/>
      <c r="AR26" s="732"/>
      <c r="AS26" s="732"/>
      <c r="AT26" s="732"/>
      <c r="AU26" s="732"/>
      <c r="AV26" s="732"/>
      <c r="AW26" s="732"/>
      <c r="AX26" s="732"/>
      <c r="AY26" s="732"/>
      <c r="AZ26" s="732"/>
      <c r="BA26" s="732"/>
      <c r="BB26" s="732"/>
      <c r="BC26" s="732"/>
      <c r="BD26" s="732"/>
      <c r="BE26" s="732"/>
      <c r="BF26" s="732"/>
      <c r="BG26" s="732"/>
      <c r="BH26" s="732"/>
      <c r="BI26" s="732"/>
      <c r="BJ26" s="732"/>
      <c r="BK26" s="732"/>
      <c r="BL26" s="732"/>
      <c r="BM26" s="732"/>
      <c r="BN26" s="732"/>
      <c r="BO26" s="732"/>
      <c r="BP26" s="732"/>
      <c r="BQ26" s="732"/>
      <c r="BR26" s="732"/>
      <c r="BS26" s="732"/>
      <c r="BT26" s="732"/>
      <c r="BU26" s="732"/>
      <c r="BV26" s="732"/>
      <c r="BW26" s="732"/>
      <c r="BX26" s="732"/>
      <c r="BY26" s="732"/>
      <c r="BZ26" s="732"/>
      <c r="CA26" s="732"/>
      <c r="CB26" s="732"/>
      <c r="CC26" s="732"/>
      <c r="CD26" s="732"/>
      <c r="CE26" s="733"/>
      <c r="CF26" s="733"/>
      <c r="CG26" s="733"/>
      <c r="CH26" s="733"/>
      <c r="CI26" s="733"/>
      <c r="CJ26" s="733"/>
      <c r="CK26" s="733"/>
      <c r="CL26" s="733"/>
      <c r="CM26" s="733"/>
      <c r="CN26" s="733"/>
      <c r="CO26" s="733"/>
      <c r="CP26" s="733"/>
      <c r="CQ26" s="733"/>
      <c r="CR26" s="733"/>
      <c r="CS26" s="733"/>
      <c r="CT26" s="733"/>
      <c r="CU26" s="733"/>
      <c r="CV26" s="733"/>
      <c r="CW26" s="733"/>
      <c r="CX26" s="733"/>
      <c r="CY26" s="734"/>
      <c r="CZ26" s="714"/>
      <c r="DA26" s="715"/>
      <c r="DB26" s="715"/>
      <c r="DC26" s="715"/>
      <c r="DD26" s="715"/>
      <c r="DE26" s="715"/>
      <c r="DF26" s="715"/>
      <c r="DG26" s="715"/>
      <c r="DH26" s="715"/>
      <c r="DI26" s="715"/>
      <c r="DJ26" s="715"/>
      <c r="DK26" s="715"/>
      <c r="DL26" s="715"/>
      <c r="DM26" s="715"/>
      <c r="DN26" s="715"/>
      <c r="DO26" s="715"/>
      <c r="DP26" s="715"/>
      <c r="DQ26" s="715"/>
      <c r="DR26" s="715"/>
      <c r="DS26" s="715"/>
      <c r="DT26" s="715"/>
      <c r="DU26" s="715"/>
      <c r="DV26" s="715"/>
      <c r="DW26" s="716"/>
      <c r="DX26" s="717"/>
    </row>
    <row r="27" spans="2:128" ht="15.75" thickBot="1" x14ac:dyDescent="0.25">
      <c r="B27" s="676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78"/>
      <c r="P27" s="678"/>
      <c r="Q27" s="678"/>
      <c r="R27" s="735"/>
      <c r="S27" s="678"/>
      <c r="T27" s="678"/>
      <c r="U27" s="736" t="s">
        <v>124</v>
      </c>
      <c r="V27" s="737" t="s">
        <v>507</v>
      </c>
      <c r="W27" s="738" t="s">
        <v>497</v>
      </c>
      <c r="X27" s="739">
        <f>SUM(X16:X26)</f>
        <v>430.67381999999998</v>
      </c>
      <c r="Y27" s="739">
        <f t="shared" ref="Y27:CJ27" si="36">SUM(Y16:Y26)</f>
        <v>434.18790256038642</v>
      </c>
      <c r="Z27" s="739">
        <f t="shared" si="36"/>
        <v>506.54251566473988</v>
      </c>
      <c r="AA27" s="739">
        <f t="shared" si="36"/>
        <v>571.01357410975095</v>
      </c>
      <c r="AB27" s="739">
        <f t="shared" si="36"/>
        <v>641.91121866210335</v>
      </c>
      <c r="AC27" s="739">
        <f t="shared" si="36"/>
        <v>687.90301024875066</v>
      </c>
      <c r="AD27" s="739">
        <f t="shared" si="36"/>
        <v>745.38481895295251</v>
      </c>
      <c r="AE27" s="739">
        <f t="shared" si="36"/>
        <v>808.39098096552834</v>
      </c>
      <c r="AF27" s="739">
        <f t="shared" si="36"/>
        <v>877.17155127845956</v>
      </c>
      <c r="AG27" s="739">
        <f t="shared" si="36"/>
        <v>955.50481861850449</v>
      </c>
      <c r="AH27" s="739">
        <f t="shared" si="36"/>
        <v>981.09458647218514</v>
      </c>
      <c r="AI27" s="739">
        <f t="shared" si="36"/>
        <v>1020.3920709835717</v>
      </c>
      <c r="AJ27" s="739">
        <f t="shared" si="36"/>
        <v>1062.0480522227267</v>
      </c>
      <c r="AK27" s="739">
        <f t="shared" si="36"/>
        <v>1108.7576023755028</v>
      </c>
      <c r="AL27" s="739">
        <f t="shared" si="36"/>
        <v>1161.4135213999136</v>
      </c>
      <c r="AM27" s="739">
        <f t="shared" si="36"/>
        <v>1222.2865467025181</v>
      </c>
      <c r="AN27" s="739">
        <f t="shared" si="36"/>
        <v>1293.5985947000388</v>
      </c>
      <c r="AO27" s="739">
        <f t="shared" si="36"/>
        <v>1381.9985229144409</v>
      </c>
      <c r="AP27" s="739">
        <f t="shared" si="36"/>
        <v>1499.1730483603446</v>
      </c>
      <c r="AQ27" s="739">
        <f t="shared" si="36"/>
        <v>1627.2333286296703</v>
      </c>
      <c r="AR27" s="739">
        <f t="shared" si="36"/>
        <v>1700.9710209046284</v>
      </c>
      <c r="AS27" s="739">
        <f t="shared" si="36"/>
        <v>1778.7303334698906</v>
      </c>
      <c r="AT27" s="739">
        <f t="shared" si="36"/>
        <v>1861.3928998540805</v>
      </c>
      <c r="AU27" s="739">
        <f t="shared" si="36"/>
        <v>1950.7672212443615</v>
      </c>
      <c r="AV27" s="739">
        <f t="shared" si="36"/>
        <v>2046.6775488906394</v>
      </c>
      <c r="AW27" s="739">
        <f t="shared" si="36"/>
        <v>2059.6100642353304</v>
      </c>
      <c r="AX27" s="739">
        <f t="shared" si="36"/>
        <v>2059.6013860629532</v>
      </c>
      <c r="AY27" s="739">
        <f t="shared" si="36"/>
        <v>2059.5930013553425</v>
      </c>
      <c r="AZ27" s="739">
        <f t="shared" si="36"/>
        <v>2059.5849001885686</v>
      </c>
      <c r="BA27" s="739">
        <f t="shared" si="36"/>
        <v>2059.5770729742944</v>
      </c>
      <c r="BB27" s="739">
        <f t="shared" si="36"/>
        <v>2059.6032958907917</v>
      </c>
      <c r="BC27" s="739">
        <f t="shared" si="36"/>
        <v>2059.5960184846736</v>
      </c>
      <c r="BD27" s="739">
        <f t="shared" si="36"/>
        <v>2059.5889530418408</v>
      </c>
      <c r="BE27" s="739">
        <f t="shared" si="36"/>
        <v>2059.5820933886052</v>
      </c>
      <c r="BF27" s="739">
        <f t="shared" si="36"/>
        <v>2059.5754335310949</v>
      </c>
      <c r="BG27" s="739">
        <f t="shared" si="36"/>
        <v>2059.5689676500169</v>
      </c>
      <c r="BH27" s="739">
        <f t="shared" si="36"/>
        <v>2059.5626900955722</v>
      </c>
      <c r="BI27" s="739">
        <f t="shared" si="36"/>
        <v>2059.5565953825189</v>
      </c>
      <c r="BJ27" s="739">
        <f t="shared" si="36"/>
        <v>2059.5506781853801</v>
      </c>
      <c r="BK27" s="739">
        <f t="shared" si="36"/>
        <v>2059.5449333337888</v>
      </c>
      <c r="BL27" s="739">
        <f t="shared" si="36"/>
        <v>2059.5393558079718</v>
      </c>
      <c r="BM27" s="739">
        <f t="shared" si="36"/>
        <v>2059.5339407343636</v>
      </c>
      <c r="BN27" s="739">
        <f t="shared" si="36"/>
        <v>2059.5286833813457</v>
      </c>
      <c r="BO27" s="739">
        <f t="shared" si="36"/>
        <v>2059.5235791551145</v>
      </c>
      <c r="BP27" s="739">
        <f t="shared" si="36"/>
        <v>2059.5186235956671</v>
      </c>
      <c r="BQ27" s="739">
        <f t="shared" si="36"/>
        <v>2059.5138123729025</v>
      </c>
      <c r="BR27" s="739">
        <f t="shared" si="36"/>
        <v>2059.5091412828397</v>
      </c>
      <c r="BS27" s="739">
        <f t="shared" si="36"/>
        <v>2059.5046062439437</v>
      </c>
      <c r="BT27" s="739">
        <f t="shared" si="36"/>
        <v>2059.5002032935595</v>
      </c>
      <c r="BU27" s="739">
        <f t="shared" si="36"/>
        <v>2059.4959285844484</v>
      </c>
      <c r="BV27" s="739">
        <f t="shared" si="36"/>
        <v>2059.491778381428</v>
      </c>
      <c r="BW27" s="739">
        <f t="shared" si="36"/>
        <v>2059.4877490581071</v>
      </c>
      <c r="BX27" s="739">
        <f t="shared" si="36"/>
        <v>2059.4838370937182</v>
      </c>
      <c r="BY27" s="739">
        <f t="shared" si="36"/>
        <v>2059.4800390700393</v>
      </c>
      <c r="BZ27" s="739">
        <f t="shared" si="36"/>
        <v>2059.4763516684097</v>
      </c>
      <c r="CA27" s="739">
        <f t="shared" si="36"/>
        <v>2059.4727716668272</v>
      </c>
      <c r="CB27" s="739">
        <f t="shared" si="36"/>
        <v>2059.4692959371355</v>
      </c>
      <c r="CC27" s="739">
        <f t="shared" si="36"/>
        <v>2059.4659214422891</v>
      </c>
      <c r="CD27" s="739">
        <f t="shared" si="36"/>
        <v>2059.4626452337006</v>
      </c>
      <c r="CE27" s="739">
        <f t="shared" si="36"/>
        <v>2059.4594644486633</v>
      </c>
      <c r="CF27" s="739">
        <f t="shared" si="36"/>
        <v>2059.4563763078504</v>
      </c>
      <c r="CG27" s="739">
        <f t="shared" si="36"/>
        <v>2059.4533781128862</v>
      </c>
      <c r="CH27" s="739">
        <f t="shared" si="36"/>
        <v>2059.4504672439889</v>
      </c>
      <c r="CI27" s="739">
        <f t="shared" si="36"/>
        <v>2059.4476411576807</v>
      </c>
      <c r="CJ27" s="739">
        <f t="shared" si="36"/>
        <v>2059.444897384566</v>
      </c>
      <c r="CK27" s="739">
        <f t="shared" ref="CK27:DW27" si="37">SUM(CK16:CK26)</f>
        <v>2059.4422335271734</v>
      </c>
      <c r="CL27" s="739">
        <f t="shared" si="37"/>
        <v>2059.4396472578601</v>
      </c>
      <c r="CM27" s="739">
        <f t="shared" si="37"/>
        <v>2059.4371363167793</v>
      </c>
      <c r="CN27" s="739">
        <f t="shared" si="37"/>
        <v>2059.4346985099046</v>
      </c>
      <c r="CO27" s="739">
        <f t="shared" si="37"/>
        <v>2059.4323317071135</v>
      </c>
      <c r="CP27" s="739">
        <f t="shared" si="37"/>
        <v>2059.4300338403264</v>
      </c>
      <c r="CQ27" s="739">
        <f t="shared" si="37"/>
        <v>2059.4278029016978</v>
      </c>
      <c r="CR27" s="739">
        <f t="shared" si="37"/>
        <v>2059.425636941864</v>
      </c>
      <c r="CS27" s="739">
        <f t="shared" si="37"/>
        <v>2059.4235340682394</v>
      </c>
      <c r="CT27" s="739">
        <f t="shared" si="37"/>
        <v>2059.4214924433609</v>
      </c>
      <c r="CU27" s="739">
        <f t="shared" si="37"/>
        <v>2059.4486125209191</v>
      </c>
      <c r="CV27" s="739">
        <f t="shared" si="37"/>
        <v>2059.4462911979881</v>
      </c>
      <c r="CW27" s="739">
        <f t="shared" si="37"/>
        <v>2059.4440264926893</v>
      </c>
      <c r="CX27" s="739">
        <f t="shared" si="37"/>
        <v>2059.4418170241056</v>
      </c>
      <c r="CY27" s="740">
        <f t="shared" si="37"/>
        <v>2059.4396614449993</v>
      </c>
      <c r="CZ27" s="692">
        <f t="shared" si="37"/>
        <v>0</v>
      </c>
      <c r="DA27" s="693">
        <f t="shared" si="37"/>
        <v>0</v>
      </c>
      <c r="DB27" s="693">
        <f t="shared" si="37"/>
        <v>0</v>
      </c>
      <c r="DC27" s="693">
        <f t="shared" si="37"/>
        <v>0</v>
      </c>
      <c r="DD27" s="693">
        <f t="shared" si="37"/>
        <v>0</v>
      </c>
      <c r="DE27" s="693">
        <f t="shared" si="37"/>
        <v>0</v>
      </c>
      <c r="DF27" s="693">
        <f t="shared" si="37"/>
        <v>0</v>
      </c>
      <c r="DG27" s="693">
        <f t="shared" si="37"/>
        <v>0</v>
      </c>
      <c r="DH27" s="693">
        <f t="shared" si="37"/>
        <v>0</v>
      </c>
      <c r="DI27" s="693">
        <f t="shared" si="37"/>
        <v>0</v>
      </c>
      <c r="DJ27" s="693">
        <f t="shared" si="37"/>
        <v>0</v>
      </c>
      <c r="DK27" s="693">
        <f t="shared" si="37"/>
        <v>0</v>
      </c>
      <c r="DL27" s="693">
        <f t="shared" si="37"/>
        <v>0</v>
      </c>
      <c r="DM27" s="693">
        <f t="shared" si="37"/>
        <v>0</v>
      </c>
      <c r="DN27" s="693">
        <f t="shared" si="37"/>
        <v>0</v>
      </c>
      <c r="DO27" s="693">
        <f t="shared" si="37"/>
        <v>0</v>
      </c>
      <c r="DP27" s="693">
        <f t="shared" si="37"/>
        <v>0</v>
      </c>
      <c r="DQ27" s="693">
        <f t="shared" si="37"/>
        <v>0</v>
      </c>
      <c r="DR27" s="693">
        <f t="shared" si="37"/>
        <v>0</v>
      </c>
      <c r="DS27" s="693">
        <f t="shared" si="37"/>
        <v>0</v>
      </c>
      <c r="DT27" s="693">
        <f t="shared" si="37"/>
        <v>0</v>
      </c>
      <c r="DU27" s="693">
        <f t="shared" si="37"/>
        <v>0</v>
      </c>
      <c r="DV27" s="693">
        <f t="shared" si="37"/>
        <v>0</v>
      </c>
      <c r="DW27" s="694">
        <f t="shared" si="37"/>
        <v>0</v>
      </c>
      <c r="DX27" s="717"/>
    </row>
    <row r="28" spans="2:128" ht="51" x14ac:dyDescent="0.2">
      <c r="B28" s="706" t="s">
        <v>492</v>
      </c>
      <c r="C28" s="635" t="s">
        <v>823</v>
      </c>
      <c r="D28" s="636" t="s">
        <v>824</v>
      </c>
      <c r="E28" s="637" t="s">
        <v>571</v>
      </c>
      <c r="F28" s="638" t="s">
        <v>765</v>
      </c>
      <c r="G28" s="639" t="s">
        <v>822</v>
      </c>
      <c r="H28" s="641" t="s">
        <v>494</v>
      </c>
      <c r="I28" s="640">
        <f>MAX(X28:AV28)</f>
        <v>15.791471040999999</v>
      </c>
      <c r="J28" s="641">
        <f>SUMPRODUCT($X$2:$CY$2,$X28:$CY28)*365</f>
        <v>104850.06162980609</v>
      </c>
      <c r="K28" s="641">
        <f>SUMPRODUCT($X$2:$CY$2,$X29:$CY29)+SUMPRODUCT($X$2:$CY$2,$X30:$CY30)+SUMPRODUCT($X$2:$CY$2,$X31:$CY31)</f>
        <v>109583.31214525702</v>
      </c>
      <c r="L28" s="641">
        <f>SUMPRODUCT($X$2:$CY$2,$X32:$CY32) +SUMPRODUCT($X$2:$CY$2,$X33:$CY33)</f>
        <v>4496.2829708653371</v>
      </c>
      <c r="M28" s="641">
        <f>SUMPRODUCT($X$2:$CY$2,$X34:$CY34)*-1</f>
        <v>-26554.144512126517</v>
      </c>
      <c r="N28" s="641">
        <f>SUMPRODUCT($X$2:$CY$2,$X37:$CY37) +SUMPRODUCT($X$2:$CY$2,$X38:$CY38)</f>
        <v>19.318708396867734</v>
      </c>
      <c r="O28" s="641">
        <f>SUMPRODUCT($X$2:$CY$2,$X35:$CY35) +SUMPRODUCT($X$2:$CY$2,$X36:$CY36) +SUMPRODUCT($X$2:$CY$2,$X39:$CY39)</f>
        <v>35673.809479813608</v>
      </c>
      <c r="P28" s="641">
        <f>SUM(K28:O28)</f>
        <v>123218.57879220633</v>
      </c>
      <c r="Q28" s="641">
        <f>(SUM(K28:M28)*100000)/(J28*1000)</f>
        <v>83.476775543558375</v>
      </c>
      <c r="R28" s="642">
        <f>(P28*100000)/(J28*1000)</f>
        <v>117.51884250412168</v>
      </c>
      <c r="S28" s="689">
        <v>3</v>
      </c>
      <c r="T28" s="690">
        <v>3</v>
      </c>
      <c r="U28" s="707" t="s">
        <v>495</v>
      </c>
      <c r="V28" s="708" t="s">
        <v>121</v>
      </c>
      <c r="W28" s="709" t="s">
        <v>72</v>
      </c>
      <c r="X28" s="710">
        <v>0</v>
      </c>
      <c r="Y28" s="710">
        <v>8.4961459000005804E-2</v>
      </c>
      <c r="Z28" s="710">
        <v>0.19380564900000199</v>
      </c>
      <c r="AA28" s="710">
        <v>0.32231405299999899</v>
      </c>
      <c r="AB28" s="710">
        <v>0.47042318300000502</v>
      </c>
      <c r="AC28" s="710">
        <v>0.63808087199999597</v>
      </c>
      <c r="AD28" s="710">
        <v>1.5315425899999999</v>
      </c>
      <c r="AE28" s="710">
        <v>2.4438505309999998</v>
      </c>
      <c r="AF28" s="710">
        <v>3.3749801609999999</v>
      </c>
      <c r="AG28" s="710">
        <v>4.3249184720000002</v>
      </c>
      <c r="AH28" s="710">
        <v>5.2936638409999999</v>
      </c>
      <c r="AI28" s="710">
        <v>6.1593798230000001</v>
      </c>
      <c r="AJ28" s="710">
        <v>7.0365406239999997</v>
      </c>
      <c r="AK28" s="711">
        <v>7.9249733139999998</v>
      </c>
      <c r="AL28" s="711">
        <v>8.8245128560000001</v>
      </c>
      <c r="AM28" s="711">
        <v>9.7350019480000007</v>
      </c>
      <c r="AN28" s="711">
        <v>10.368965041999999</v>
      </c>
      <c r="AO28" s="711">
        <v>11.017785801</v>
      </c>
      <c r="AP28" s="711">
        <v>11.681356280999999</v>
      </c>
      <c r="AQ28" s="711">
        <v>12.359573627</v>
      </c>
      <c r="AR28" s="711">
        <v>13.052339972</v>
      </c>
      <c r="AS28" s="711">
        <v>13.720254489</v>
      </c>
      <c r="AT28" s="711">
        <v>14.399484251000001</v>
      </c>
      <c r="AU28" s="711">
        <v>15.089923228</v>
      </c>
      <c r="AV28" s="711">
        <v>15.791471040999999</v>
      </c>
      <c r="AW28" s="711">
        <v>16.504032934000001</v>
      </c>
      <c r="AX28" s="711">
        <v>16.504032934000001</v>
      </c>
      <c r="AY28" s="711">
        <v>16.504032934000001</v>
      </c>
      <c r="AZ28" s="711">
        <v>16.504032934000001</v>
      </c>
      <c r="BA28" s="711">
        <v>16.504032934000001</v>
      </c>
      <c r="BB28" s="711">
        <v>16.504032934000001</v>
      </c>
      <c r="BC28" s="711">
        <v>16.504032934000001</v>
      </c>
      <c r="BD28" s="711">
        <v>16.504032934000001</v>
      </c>
      <c r="BE28" s="711">
        <v>16.504032934000001</v>
      </c>
      <c r="BF28" s="711">
        <v>16.504032934000001</v>
      </c>
      <c r="BG28" s="711">
        <v>16.504032934000001</v>
      </c>
      <c r="BH28" s="711">
        <v>16.504032934000001</v>
      </c>
      <c r="BI28" s="711">
        <v>16.504032934000001</v>
      </c>
      <c r="BJ28" s="711">
        <v>16.504032934000001</v>
      </c>
      <c r="BK28" s="711">
        <v>16.504032934000001</v>
      </c>
      <c r="BL28" s="711">
        <v>16.504032934000001</v>
      </c>
      <c r="BM28" s="711">
        <v>16.504032934000001</v>
      </c>
      <c r="BN28" s="711">
        <v>16.504032934000001</v>
      </c>
      <c r="BO28" s="711">
        <v>16.504032934000001</v>
      </c>
      <c r="BP28" s="711">
        <v>16.504032934000001</v>
      </c>
      <c r="BQ28" s="711">
        <v>16.504032934000001</v>
      </c>
      <c r="BR28" s="711">
        <v>16.504032934000001</v>
      </c>
      <c r="BS28" s="711">
        <v>16.504032934000001</v>
      </c>
      <c r="BT28" s="711">
        <v>16.504032934000001</v>
      </c>
      <c r="BU28" s="711">
        <v>16.504032934000001</v>
      </c>
      <c r="BV28" s="711">
        <v>16.504032934000001</v>
      </c>
      <c r="BW28" s="711">
        <v>16.504032934000001</v>
      </c>
      <c r="BX28" s="711">
        <v>16.504032934000001</v>
      </c>
      <c r="BY28" s="711">
        <v>16.504032934000001</v>
      </c>
      <c r="BZ28" s="711">
        <v>16.504032934000001</v>
      </c>
      <c r="CA28" s="711">
        <v>16.504032934000001</v>
      </c>
      <c r="CB28" s="711">
        <v>16.504032934000001</v>
      </c>
      <c r="CC28" s="711">
        <v>16.504032934000001</v>
      </c>
      <c r="CD28" s="711">
        <v>16.504032934000001</v>
      </c>
      <c r="CE28" s="712">
        <v>16.504032934000001</v>
      </c>
      <c r="CF28" s="712">
        <v>16.504032934000001</v>
      </c>
      <c r="CG28" s="712">
        <v>16.504032934000001</v>
      </c>
      <c r="CH28" s="712">
        <v>16.504032934000001</v>
      </c>
      <c r="CI28" s="712">
        <v>16.504032934000001</v>
      </c>
      <c r="CJ28" s="712">
        <v>16.504032934000001</v>
      </c>
      <c r="CK28" s="712">
        <v>16.504032934000001</v>
      </c>
      <c r="CL28" s="712">
        <v>16.504032934000001</v>
      </c>
      <c r="CM28" s="712">
        <v>16.504032934000001</v>
      </c>
      <c r="CN28" s="712">
        <v>16.504032934000001</v>
      </c>
      <c r="CO28" s="712">
        <v>16.504032934000001</v>
      </c>
      <c r="CP28" s="712">
        <v>16.504032934000001</v>
      </c>
      <c r="CQ28" s="712">
        <v>16.504032934000001</v>
      </c>
      <c r="CR28" s="712">
        <v>16.504032934000001</v>
      </c>
      <c r="CS28" s="712">
        <v>16.504032934000001</v>
      </c>
      <c r="CT28" s="712">
        <v>16.504032934000001</v>
      </c>
      <c r="CU28" s="712">
        <v>16.504032934000001</v>
      </c>
      <c r="CV28" s="712">
        <v>16.504032934000001</v>
      </c>
      <c r="CW28" s="712">
        <v>16.504032934000001</v>
      </c>
      <c r="CX28" s="712">
        <v>16.504032934000001</v>
      </c>
      <c r="CY28" s="713">
        <v>16.504032934000001</v>
      </c>
      <c r="CZ28" s="714">
        <v>2.7873790280000001</v>
      </c>
      <c r="DA28" s="715">
        <v>0.29635630200000002</v>
      </c>
      <c r="DB28" s="715">
        <v>0.29635630200000002</v>
      </c>
      <c r="DC28" s="715"/>
      <c r="DD28" s="715"/>
      <c r="DE28" s="715"/>
      <c r="DF28" s="715"/>
      <c r="DG28" s="715"/>
      <c r="DH28" s="715"/>
      <c r="DI28" s="715"/>
      <c r="DJ28" s="715"/>
      <c r="DK28" s="715"/>
      <c r="DL28" s="715"/>
      <c r="DM28" s="715"/>
      <c r="DN28" s="715"/>
      <c r="DO28" s="715"/>
      <c r="DP28" s="715"/>
      <c r="DQ28" s="715"/>
      <c r="DR28" s="715"/>
      <c r="DS28" s="715"/>
      <c r="DT28" s="715"/>
      <c r="DU28" s="715"/>
      <c r="DV28" s="715"/>
      <c r="DW28" s="716"/>
      <c r="DX28" s="717"/>
    </row>
    <row r="29" spans="2:128" x14ac:dyDescent="0.2">
      <c r="B29" s="718"/>
      <c r="C29" s="719"/>
      <c r="D29" s="654"/>
      <c r="E29" s="655"/>
      <c r="F29" s="655"/>
      <c r="G29" s="654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91"/>
      <c r="S29" s="655"/>
      <c r="T29" s="655"/>
      <c r="U29" s="720" t="s">
        <v>496</v>
      </c>
      <c r="V29" s="708" t="s">
        <v>121</v>
      </c>
      <c r="W29" s="709" t="s">
        <v>497</v>
      </c>
      <c r="X29" s="710">
        <v>40.9295809137015</v>
      </c>
      <c r="Y29" s="710">
        <v>41.159027325721205</v>
      </c>
      <c r="Z29" s="710">
        <v>41.393950724741998</v>
      </c>
      <c r="AA29" s="710">
        <v>41.642453552589004</v>
      </c>
      <c r="AB29" s="710">
        <v>41.905177174244201</v>
      </c>
      <c r="AC29" s="710">
        <v>46.965709218314601</v>
      </c>
      <c r="AD29" s="710">
        <v>47.849869611051098</v>
      </c>
      <c r="AE29" s="710">
        <v>48.8163451200626</v>
      </c>
      <c r="AF29" s="710">
        <v>49.881641753972801</v>
      </c>
      <c r="AG29" s="710">
        <v>51.066682057444602</v>
      </c>
      <c r="AH29" s="710">
        <v>51.458048241046804</v>
      </c>
      <c r="AI29" s="710">
        <v>52.705981230946897</v>
      </c>
      <c r="AJ29" s="710">
        <v>54.112967903240197</v>
      </c>
      <c r="AK29" s="711">
        <v>55.733087973577604</v>
      </c>
      <c r="AL29" s="711">
        <v>57.639244647463599</v>
      </c>
      <c r="AM29" s="711">
        <v>57.179454793287604</v>
      </c>
      <c r="AN29" s="711">
        <v>59.034957636852297</v>
      </c>
      <c r="AO29" s="711">
        <v>61.298017899188999</v>
      </c>
      <c r="AP29" s="711">
        <v>64.2027189235165</v>
      </c>
      <c r="AQ29" s="711">
        <v>68.377516731371401</v>
      </c>
      <c r="AR29" s="711">
        <v>76.552683534946311</v>
      </c>
      <c r="AS29" s="711">
        <v>78.242149408747196</v>
      </c>
      <c r="AT29" s="711">
        <v>80.138366196857191</v>
      </c>
      <c r="AU29" s="711">
        <v>82.303009649046302</v>
      </c>
      <c r="AV29" s="711">
        <v>84.821031905536699</v>
      </c>
      <c r="AW29" s="711">
        <v>84.821031905536699</v>
      </c>
      <c r="AX29" s="711">
        <v>84.821031905536699</v>
      </c>
      <c r="AY29" s="711">
        <v>84.821031905536699</v>
      </c>
      <c r="AZ29" s="711">
        <v>84.821031905536699</v>
      </c>
      <c r="BA29" s="711">
        <v>84.821031905536699</v>
      </c>
      <c r="BB29" s="711">
        <v>84.821031905536699</v>
      </c>
      <c r="BC29" s="711">
        <v>84.821031905536699</v>
      </c>
      <c r="BD29" s="711">
        <v>84.821031905536699</v>
      </c>
      <c r="BE29" s="711">
        <v>84.821031905536699</v>
      </c>
      <c r="BF29" s="711">
        <v>84.821031905536699</v>
      </c>
      <c r="BG29" s="711">
        <v>84.821031905536699</v>
      </c>
      <c r="BH29" s="711">
        <v>84.821031905536699</v>
      </c>
      <c r="BI29" s="711">
        <v>84.821031905536699</v>
      </c>
      <c r="BJ29" s="711">
        <v>84.821031905536699</v>
      </c>
      <c r="BK29" s="711">
        <v>84.821031905536699</v>
      </c>
      <c r="BL29" s="711">
        <v>84.821031905536699</v>
      </c>
      <c r="BM29" s="711">
        <v>84.821031905536699</v>
      </c>
      <c r="BN29" s="711">
        <v>84.821031905536699</v>
      </c>
      <c r="BO29" s="711">
        <v>84.821031905536699</v>
      </c>
      <c r="BP29" s="711">
        <v>84.821031905536699</v>
      </c>
      <c r="BQ29" s="711">
        <v>84.821031905536699</v>
      </c>
      <c r="BR29" s="711">
        <v>84.821031905536699</v>
      </c>
      <c r="BS29" s="711">
        <v>84.821031905536699</v>
      </c>
      <c r="BT29" s="711">
        <v>84.821031905536699</v>
      </c>
      <c r="BU29" s="711">
        <v>84.821031905536699</v>
      </c>
      <c r="BV29" s="711">
        <v>84.821031905536699</v>
      </c>
      <c r="BW29" s="711">
        <v>84.821031905536699</v>
      </c>
      <c r="BX29" s="711">
        <v>84.821031905536699</v>
      </c>
      <c r="BY29" s="711">
        <v>84.821031905536699</v>
      </c>
      <c r="BZ29" s="711">
        <v>84.821031905536699</v>
      </c>
      <c r="CA29" s="711">
        <v>84.821031905536699</v>
      </c>
      <c r="CB29" s="711">
        <v>84.821031905536699</v>
      </c>
      <c r="CC29" s="711">
        <v>84.821031905536699</v>
      </c>
      <c r="CD29" s="711">
        <v>84.821031905536699</v>
      </c>
      <c r="CE29" s="712">
        <v>84.821031905536699</v>
      </c>
      <c r="CF29" s="712">
        <v>84.821031905536699</v>
      </c>
      <c r="CG29" s="712">
        <v>84.821031905536699</v>
      </c>
      <c r="CH29" s="712">
        <v>84.821031905536699</v>
      </c>
      <c r="CI29" s="712">
        <v>84.821031905536699</v>
      </c>
      <c r="CJ29" s="712">
        <v>84.821031905536699</v>
      </c>
      <c r="CK29" s="712">
        <v>84.821031905536699</v>
      </c>
      <c r="CL29" s="712">
        <v>84.821031905536699</v>
      </c>
      <c r="CM29" s="712">
        <v>84.821031905536699</v>
      </c>
      <c r="CN29" s="712">
        <v>84.821031905536699</v>
      </c>
      <c r="CO29" s="712">
        <v>84.821031905536699</v>
      </c>
      <c r="CP29" s="712">
        <v>84.821031905536699</v>
      </c>
      <c r="CQ29" s="712">
        <v>84.821031905536699</v>
      </c>
      <c r="CR29" s="712">
        <v>84.821031905536699</v>
      </c>
      <c r="CS29" s="712">
        <v>84.821031905536699</v>
      </c>
      <c r="CT29" s="712">
        <v>84.821031905536699</v>
      </c>
      <c r="CU29" s="712">
        <v>84.821031905536699</v>
      </c>
      <c r="CV29" s="712">
        <v>84.821031905536699</v>
      </c>
      <c r="CW29" s="712">
        <v>84.821031905536699</v>
      </c>
      <c r="CX29" s="712">
        <v>84.821031905536699</v>
      </c>
      <c r="CY29" s="713">
        <v>84.821031905536699</v>
      </c>
      <c r="CZ29" s="714">
        <v>7.2429015094405402</v>
      </c>
      <c r="DA29" s="715">
        <v>2.0876625704849796</v>
      </c>
      <c r="DB29" s="715">
        <v>2.0876625704849796</v>
      </c>
      <c r="DC29" s="715"/>
      <c r="DD29" s="715"/>
      <c r="DE29" s="715"/>
      <c r="DF29" s="715"/>
      <c r="DG29" s="715"/>
      <c r="DH29" s="715"/>
      <c r="DI29" s="715"/>
      <c r="DJ29" s="715"/>
      <c r="DK29" s="715"/>
      <c r="DL29" s="715"/>
      <c r="DM29" s="715"/>
      <c r="DN29" s="715"/>
      <c r="DO29" s="715"/>
      <c r="DP29" s="715"/>
      <c r="DQ29" s="715"/>
      <c r="DR29" s="715"/>
      <c r="DS29" s="715"/>
      <c r="DT29" s="715"/>
      <c r="DU29" s="715"/>
      <c r="DV29" s="715"/>
      <c r="DW29" s="716"/>
      <c r="DX29" s="717"/>
    </row>
    <row r="30" spans="2:128" x14ac:dyDescent="0.2">
      <c r="B30" s="659"/>
      <c r="C30" s="660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721"/>
      <c r="S30" s="661"/>
      <c r="T30" s="661"/>
      <c r="U30" s="720" t="s">
        <v>498</v>
      </c>
      <c r="V30" s="708" t="s">
        <v>121</v>
      </c>
      <c r="W30" s="709" t="s">
        <v>497</v>
      </c>
      <c r="X30" s="710">
        <v>880.91222819124187</v>
      </c>
      <c r="Y30" s="710">
        <v>897.18073021584303</v>
      </c>
      <c r="Z30" s="710">
        <v>915.69244236782299</v>
      </c>
      <c r="AA30" s="710">
        <v>936.64985558434353</v>
      </c>
      <c r="AB30" s="710">
        <v>960.10429084456291</v>
      </c>
      <c r="AC30" s="710">
        <v>1165.4689490539977</v>
      </c>
      <c r="AD30" s="710">
        <v>1288.413223652233</v>
      </c>
      <c r="AE30" s="710">
        <v>1420.5697771408386</v>
      </c>
      <c r="AF30" s="710">
        <v>1563.4188581301132</v>
      </c>
      <c r="AG30" s="710">
        <v>1718.8606831030459</v>
      </c>
      <c r="AH30" s="710">
        <v>1851.2451813835419</v>
      </c>
      <c r="AI30" s="710">
        <v>2012.3321178646697</v>
      </c>
      <c r="AJ30" s="710">
        <v>2189.4564647064076</v>
      </c>
      <c r="AK30" s="711">
        <v>2386.8733975442824</v>
      </c>
      <c r="AL30" s="711">
        <v>2610.7377253925374</v>
      </c>
      <c r="AM30" s="711">
        <v>2742.7999226797911</v>
      </c>
      <c r="AN30" s="711">
        <v>2943.6291082453272</v>
      </c>
      <c r="AO30" s="711">
        <v>3179.8357318562093</v>
      </c>
      <c r="AP30" s="711">
        <v>3470.1038799320145</v>
      </c>
      <c r="AQ30" s="711">
        <v>3862.4610594808728</v>
      </c>
      <c r="AR30" s="711">
        <v>4507.5640867510083</v>
      </c>
      <c r="AS30" s="711">
        <v>4821.4262177844339</v>
      </c>
      <c r="AT30" s="711">
        <v>5174.6750926741433</v>
      </c>
      <c r="AU30" s="711">
        <v>5577.3272229120175</v>
      </c>
      <c r="AV30" s="711">
        <v>6043.9212760347464</v>
      </c>
      <c r="AW30" s="711">
        <v>6043.9212760347464</v>
      </c>
      <c r="AX30" s="711">
        <v>6043.9212760347464</v>
      </c>
      <c r="AY30" s="711">
        <v>6043.9212760347464</v>
      </c>
      <c r="AZ30" s="711">
        <v>6043.9212760347464</v>
      </c>
      <c r="BA30" s="711">
        <v>6043.9212760347464</v>
      </c>
      <c r="BB30" s="711">
        <v>6043.9212760347464</v>
      </c>
      <c r="BC30" s="711">
        <v>6043.9212760347464</v>
      </c>
      <c r="BD30" s="711">
        <v>6043.9212760347464</v>
      </c>
      <c r="BE30" s="711">
        <v>6043.9212760347464</v>
      </c>
      <c r="BF30" s="711">
        <v>6043.9212760347464</v>
      </c>
      <c r="BG30" s="711">
        <v>6043.9212760347464</v>
      </c>
      <c r="BH30" s="711">
        <v>6043.9212760347464</v>
      </c>
      <c r="BI30" s="711">
        <v>6043.9212760347464</v>
      </c>
      <c r="BJ30" s="711">
        <v>6043.9212760347464</v>
      </c>
      <c r="BK30" s="711">
        <v>6043.9212760347464</v>
      </c>
      <c r="BL30" s="711">
        <v>6043.9212760347464</v>
      </c>
      <c r="BM30" s="711">
        <v>6043.9212760347464</v>
      </c>
      <c r="BN30" s="711">
        <v>6043.9212760347464</v>
      </c>
      <c r="BO30" s="711">
        <v>6043.9212760347464</v>
      </c>
      <c r="BP30" s="711">
        <v>6043.9212760347464</v>
      </c>
      <c r="BQ30" s="711">
        <v>6043.9212760347464</v>
      </c>
      <c r="BR30" s="711">
        <v>6043.9212760347464</v>
      </c>
      <c r="BS30" s="711">
        <v>6043.9212760347464</v>
      </c>
      <c r="BT30" s="711">
        <v>6043.9212760347464</v>
      </c>
      <c r="BU30" s="711">
        <v>6043.9212760347464</v>
      </c>
      <c r="BV30" s="711">
        <v>6043.9212760347464</v>
      </c>
      <c r="BW30" s="711">
        <v>6043.9212760347464</v>
      </c>
      <c r="BX30" s="711">
        <v>6043.9212760347464</v>
      </c>
      <c r="BY30" s="711">
        <v>6043.9212760347464</v>
      </c>
      <c r="BZ30" s="711">
        <v>6043.9212760347464</v>
      </c>
      <c r="CA30" s="711">
        <v>6043.9212760347464</v>
      </c>
      <c r="CB30" s="711">
        <v>6043.9212760347464</v>
      </c>
      <c r="CC30" s="711">
        <v>6043.9212760347464</v>
      </c>
      <c r="CD30" s="711">
        <v>6043.9212760347464</v>
      </c>
      <c r="CE30" s="712">
        <v>6043.9212760347464</v>
      </c>
      <c r="CF30" s="712">
        <v>6043.9212760347464</v>
      </c>
      <c r="CG30" s="712">
        <v>6043.9212760347464</v>
      </c>
      <c r="CH30" s="712">
        <v>6043.9212760347464</v>
      </c>
      <c r="CI30" s="712">
        <v>6043.9212760347464</v>
      </c>
      <c r="CJ30" s="712">
        <v>6043.9212760347464</v>
      </c>
      <c r="CK30" s="712">
        <v>6043.9212760347464</v>
      </c>
      <c r="CL30" s="712">
        <v>6043.9212760347464</v>
      </c>
      <c r="CM30" s="712">
        <v>6043.9212760347464</v>
      </c>
      <c r="CN30" s="712">
        <v>6043.9212760347464</v>
      </c>
      <c r="CO30" s="712">
        <v>6043.9212760347464</v>
      </c>
      <c r="CP30" s="712">
        <v>6043.9212760347464</v>
      </c>
      <c r="CQ30" s="712">
        <v>6043.9212760347464</v>
      </c>
      <c r="CR30" s="712">
        <v>6043.9212760347464</v>
      </c>
      <c r="CS30" s="712">
        <v>6043.9212760347464</v>
      </c>
      <c r="CT30" s="712">
        <v>6043.9212760347464</v>
      </c>
      <c r="CU30" s="712">
        <v>6043.9212760347464</v>
      </c>
      <c r="CV30" s="712">
        <v>6043.9212760347464</v>
      </c>
      <c r="CW30" s="712">
        <v>6043.9212760347464</v>
      </c>
      <c r="CX30" s="712">
        <v>6043.9212760347464</v>
      </c>
      <c r="CY30" s="713">
        <v>6043.9212760347464</v>
      </c>
      <c r="CZ30" s="714">
        <v>621.91087126241496</v>
      </c>
      <c r="DA30" s="715">
        <v>78.660172593926703</v>
      </c>
      <c r="DB30" s="715">
        <v>78.660172593926703</v>
      </c>
      <c r="DC30" s="715"/>
      <c r="DD30" s="715"/>
      <c r="DE30" s="715"/>
      <c r="DF30" s="715"/>
      <c r="DG30" s="715"/>
      <c r="DH30" s="715"/>
      <c r="DI30" s="715"/>
      <c r="DJ30" s="715"/>
      <c r="DK30" s="715"/>
      <c r="DL30" s="715"/>
      <c r="DM30" s="715"/>
      <c r="DN30" s="715"/>
      <c r="DO30" s="715"/>
      <c r="DP30" s="715"/>
      <c r="DQ30" s="715"/>
      <c r="DR30" s="715"/>
      <c r="DS30" s="715"/>
      <c r="DT30" s="715"/>
      <c r="DU30" s="715"/>
      <c r="DV30" s="715"/>
      <c r="DW30" s="716"/>
      <c r="DX30" s="717"/>
    </row>
    <row r="31" spans="2:128" x14ac:dyDescent="0.2">
      <c r="B31" s="659"/>
      <c r="C31" s="660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721"/>
      <c r="S31" s="661"/>
      <c r="T31" s="661"/>
      <c r="U31" s="720" t="s">
        <v>795</v>
      </c>
      <c r="V31" s="708" t="s">
        <v>121</v>
      </c>
      <c r="W31" s="709" t="s">
        <v>497</v>
      </c>
      <c r="X31" s="710"/>
      <c r="Y31" s="710"/>
      <c r="Z31" s="710"/>
      <c r="AA31" s="710"/>
      <c r="AB31" s="710"/>
      <c r="AC31" s="710"/>
      <c r="AD31" s="710"/>
      <c r="AE31" s="710"/>
      <c r="AF31" s="710"/>
      <c r="AG31" s="710"/>
      <c r="AH31" s="710"/>
      <c r="AI31" s="710"/>
      <c r="AJ31" s="710"/>
      <c r="AK31" s="711"/>
      <c r="AL31" s="711"/>
      <c r="AM31" s="711"/>
      <c r="AN31" s="711"/>
      <c r="AO31" s="711"/>
      <c r="AP31" s="711"/>
      <c r="AQ31" s="711"/>
      <c r="AR31" s="711"/>
      <c r="AS31" s="711"/>
      <c r="AT31" s="711"/>
      <c r="AU31" s="711"/>
      <c r="AV31" s="711"/>
      <c r="AW31" s="711"/>
      <c r="AX31" s="711"/>
      <c r="AY31" s="711"/>
      <c r="AZ31" s="711"/>
      <c r="BA31" s="711"/>
      <c r="BB31" s="711"/>
      <c r="BC31" s="711"/>
      <c r="BD31" s="711"/>
      <c r="BE31" s="711"/>
      <c r="BF31" s="711"/>
      <c r="BG31" s="711"/>
      <c r="BH31" s="711"/>
      <c r="BI31" s="711"/>
      <c r="BJ31" s="711"/>
      <c r="BK31" s="711"/>
      <c r="BL31" s="711"/>
      <c r="BM31" s="711"/>
      <c r="BN31" s="711"/>
      <c r="BO31" s="711"/>
      <c r="BP31" s="711"/>
      <c r="BQ31" s="711"/>
      <c r="BR31" s="711"/>
      <c r="BS31" s="711"/>
      <c r="BT31" s="711"/>
      <c r="BU31" s="711"/>
      <c r="BV31" s="711"/>
      <c r="BW31" s="711"/>
      <c r="BX31" s="711"/>
      <c r="BY31" s="711"/>
      <c r="BZ31" s="711"/>
      <c r="CA31" s="711"/>
      <c r="CB31" s="711"/>
      <c r="CC31" s="711"/>
      <c r="CD31" s="711"/>
      <c r="CE31" s="712"/>
      <c r="CF31" s="712"/>
      <c r="CG31" s="712"/>
      <c r="CH31" s="712"/>
      <c r="CI31" s="712"/>
      <c r="CJ31" s="712"/>
      <c r="CK31" s="712"/>
      <c r="CL31" s="712"/>
      <c r="CM31" s="712"/>
      <c r="CN31" s="712"/>
      <c r="CO31" s="712"/>
      <c r="CP31" s="712"/>
      <c r="CQ31" s="712"/>
      <c r="CR31" s="712"/>
      <c r="CS31" s="712"/>
      <c r="CT31" s="712"/>
      <c r="CU31" s="712"/>
      <c r="CV31" s="712"/>
      <c r="CW31" s="712"/>
      <c r="CX31" s="712"/>
      <c r="CY31" s="713"/>
      <c r="CZ31" s="714"/>
      <c r="DA31" s="715"/>
      <c r="DB31" s="715"/>
      <c r="DC31" s="715"/>
      <c r="DD31" s="715"/>
      <c r="DE31" s="715"/>
      <c r="DF31" s="715"/>
      <c r="DG31" s="715"/>
      <c r="DH31" s="715"/>
      <c r="DI31" s="715"/>
      <c r="DJ31" s="715"/>
      <c r="DK31" s="715"/>
      <c r="DL31" s="715"/>
      <c r="DM31" s="715"/>
      <c r="DN31" s="715"/>
      <c r="DO31" s="715"/>
      <c r="DP31" s="715"/>
      <c r="DQ31" s="715"/>
      <c r="DR31" s="715"/>
      <c r="DS31" s="715"/>
      <c r="DT31" s="715"/>
      <c r="DU31" s="715"/>
      <c r="DV31" s="715"/>
      <c r="DW31" s="716"/>
      <c r="DX31" s="717"/>
    </row>
    <row r="32" spans="2:128" x14ac:dyDescent="0.2">
      <c r="B32" s="722"/>
      <c r="C32" s="665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666"/>
      <c r="O32" s="666"/>
      <c r="P32" s="666"/>
      <c r="Q32" s="666"/>
      <c r="R32" s="723"/>
      <c r="S32" s="666"/>
      <c r="T32" s="666"/>
      <c r="U32" s="720" t="s">
        <v>499</v>
      </c>
      <c r="V32" s="708" t="s">
        <v>121</v>
      </c>
      <c r="W32" s="724" t="s">
        <v>497</v>
      </c>
      <c r="X32" s="710"/>
      <c r="Y32" s="710"/>
      <c r="Z32" s="710"/>
      <c r="AA32" s="710"/>
      <c r="AB32" s="710"/>
      <c r="AC32" s="710"/>
      <c r="AD32" s="710"/>
      <c r="AE32" s="710"/>
      <c r="AF32" s="710"/>
      <c r="AG32" s="710"/>
      <c r="AH32" s="710"/>
      <c r="AI32" s="710"/>
      <c r="AJ32" s="710"/>
      <c r="AK32" s="711"/>
      <c r="AL32" s="711"/>
      <c r="AM32" s="711"/>
      <c r="AN32" s="711"/>
      <c r="AO32" s="711"/>
      <c r="AP32" s="711"/>
      <c r="AQ32" s="711"/>
      <c r="AR32" s="711"/>
      <c r="AS32" s="711"/>
      <c r="AT32" s="711"/>
      <c r="AU32" s="711"/>
      <c r="AV32" s="711"/>
      <c r="AW32" s="711"/>
      <c r="AX32" s="711"/>
      <c r="AY32" s="711"/>
      <c r="AZ32" s="711"/>
      <c r="BA32" s="711"/>
      <c r="BB32" s="711"/>
      <c r="BC32" s="711"/>
      <c r="BD32" s="711"/>
      <c r="BE32" s="711"/>
      <c r="BF32" s="711"/>
      <c r="BG32" s="711"/>
      <c r="BH32" s="711"/>
      <c r="BI32" s="711"/>
      <c r="BJ32" s="711"/>
      <c r="BK32" s="711"/>
      <c r="BL32" s="711"/>
      <c r="BM32" s="711"/>
      <c r="BN32" s="711"/>
      <c r="BO32" s="711"/>
      <c r="BP32" s="711"/>
      <c r="BQ32" s="711"/>
      <c r="BR32" s="711"/>
      <c r="BS32" s="711"/>
      <c r="BT32" s="711"/>
      <c r="BU32" s="711"/>
      <c r="BV32" s="711"/>
      <c r="BW32" s="711"/>
      <c r="BX32" s="711"/>
      <c r="BY32" s="711"/>
      <c r="BZ32" s="711"/>
      <c r="CA32" s="711"/>
      <c r="CB32" s="711"/>
      <c r="CC32" s="711"/>
      <c r="CD32" s="711"/>
      <c r="CE32" s="712"/>
      <c r="CF32" s="712"/>
      <c r="CG32" s="712"/>
      <c r="CH32" s="712"/>
      <c r="CI32" s="712"/>
      <c r="CJ32" s="712"/>
      <c r="CK32" s="712"/>
      <c r="CL32" s="712"/>
      <c r="CM32" s="712"/>
      <c r="CN32" s="712"/>
      <c r="CO32" s="712"/>
      <c r="CP32" s="712"/>
      <c r="CQ32" s="712"/>
      <c r="CR32" s="712"/>
      <c r="CS32" s="712"/>
      <c r="CT32" s="712"/>
      <c r="CU32" s="712"/>
      <c r="CV32" s="712"/>
      <c r="CW32" s="712"/>
      <c r="CX32" s="712"/>
      <c r="CY32" s="713"/>
      <c r="CZ32" s="714"/>
      <c r="DA32" s="715"/>
      <c r="DB32" s="715"/>
      <c r="DC32" s="715"/>
      <c r="DD32" s="715"/>
      <c r="DE32" s="715"/>
      <c r="DF32" s="715"/>
      <c r="DG32" s="715"/>
      <c r="DH32" s="715"/>
      <c r="DI32" s="715"/>
      <c r="DJ32" s="715"/>
      <c r="DK32" s="715"/>
      <c r="DL32" s="715"/>
      <c r="DM32" s="715"/>
      <c r="DN32" s="715"/>
      <c r="DO32" s="715"/>
      <c r="DP32" s="715"/>
      <c r="DQ32" s="715"/>
      <c r="DR32" s="715"/>
      <c r="DS32" s="715"/>
      <c r="DT32" s="715"/>
      <c r="DU32" s="715"/>
      <c r="DV32" s="715"/>
      <c r="DW32" s="716"/>
      <c r="DX32" s="717"/>
    </row>
    <row r="33" spans="2:128" x14ac:dyDescent="0.2">
      <c r="B33" s="725"/>
      <c r="C33" s="726"/>
      <c r="D33" s="727"/>
      <c r="E33" s="727"/>
      <c r="F33" s="727"/>
      <c r="G33" s="727"/>
      <c r="H33" s="727"/>
      <c r="I33" s="727"/>
      <c r="J33" s="727"/>
      <c r="K33" s="727"/>
      <c r="L33" s="727"/>
      <c r="M33" s="727"/>
      <c r="N33" s="727"/>
      <c r="O33" s="727"/>
      <c r="P33" s="727"/>
      <c r="Q33" s="727"/>
      <c r="R33" s="728"/>
      <c r="S33" s="727"/>
      <c r="T33" s="727"/>
      <c r="U33" s="720" t="s">
        <v>500</v>
      </c>
      <c r="V33" s="708" t="s">
        <v>121</v>
      </c>
      <c r="W33" s="724" t="s">
        <v>497</v>
      </c>
      <c r="X33" s="711">
        <v>96.896333945697691</v>
      </c>
      <c r="Y33" s="711">
        <v>97.439523386326997</v>
      </c>
      <c r="Z33" s="711">
        <v>97.995678998356695</v>
      </c>
      <c r="AA33" s="711">
        <v>98.583982432107391</v>
      </c>
      <c r="AB33" s="711">
        <v>99.205952049460706</v>
      </c>
      <c r="AC33" s="711">
        <v>111.18621160596699</v>
      </c>
      <c r="AD33" s="711">
        <v>113.27936523138</v>
      </c>
      <c r="AE33" s="711">
        <v>115.56739094727899</v>
      </c>
      <c r="AF33" s="711">
        <v>118.089364934949</v>
      </c>
      <c r="AG33" s="711">
        <v>120.89481904468899</v>
      </c>
      <c r="AH33" s="711">
        <v>121.82133594456499</v>
      </c>
      <c r="AI33" s="711">
        <v>124.77568165326399</v>
      </c>
      <c r="AJ33" s="711">
        <v>128.10656966658399</v>
      </c>
      <c r="AK33" s="711">
        <v>131.94202783310001</v>
      </c>
      <c r="AL33" s="711">
        <v>136.45464656758202</v>
      </c>
      <c r="AM33" s="711">
        <v>135.36614406497898</v>
      </c>
      <c r="AN33" s="711">
        <v>139.75884536202699</v>
      </c>
      <c r="AO33" s="711">
        <v>145.116394548297</v>
      </c>
      <c r="AP33" s="711">
        <v>151.99295849502101</v>
      </c>
      <c r="AQ33" s="711">
        <v>161.87633852274701</v>
      </c>
      <c r="AR33" s="711">
        <v>181.230157325123</v>
      </c>
      <c r="AS33" s="711">
        <v>185.229784143752</v>
      </c>
      <c r="AT33" s="711">
        <v>189.71887127908201</v>
      </c>
      <c r="AU33" s="711">
        <v>194.843429364808</v>
      </c>
      <c r="AV33" s="711">
        <v>200.80457335897702</v>
      </c>
      <c r="AW33" s="711">
        <v>200.80457335897702</v>
      </c>
      <c r="AX33" s="711">
        <v>200.80457335897702</v>
      </c>
      <c r="AY33" s="711">
        <v>200.80457335897702</v>
      </c>
      <c r="AZ33" s="711">
        <v>200.80457335897702</v>
      </c>
      <c r="BA33" s="711">
        <v>200.80457335897702</v>
      </c>
      <c r="BB33" s="711">
        <v>200.80457335897702</v>
      </c>
      <c r="BC33" s="711">
        <v>200.80457335897702</v>
      </c>
      <c r="BD33" s="711">
        <v>200.80457335897702</v>
      </c>
      <c r="BE33" s="711">
        <v>200.80457335897702</v>
      </c>
      <c r="BF33" s="711">
        <v>200.80457335897702</v>
      </c>
      <c r="BG33" s="711">
        <v>200.80457335897702</v>
      </c>
      <c r="BH33" s="711">
        <v>200.80457335897702</v>
      </c>
      <c r="BI33" s="711">
        <v>200.80457335897702</v>
      </c>
      <c r="BJ33" s="711">
        <v>200.80457335897702</v>
      </c>
      <c r="BK33" s="711">
        <v>200.80457335897702</v>
      </c>
      <c r="BL33" s="711">
        <v>200.80457335897702</v>
      </c>
      <c r="BM33" s="711">
        <v>200.80457335897702</v>
      </c>
      <c r="BN33" s="711">
        <v>200.80457335897702</v>
      </c>
      <c r="BO33" s="711">
        <v>200.80457335897702</v>
      </c>
      <c r="BP33" s="711">
        <v>200.80457335897702</v>
      </c>
      <c r="BQ33" s="711">
        <v>200.80457335897702</v>
      </c>
      <c r="BR33" s="711">
        <v>200.80457335897702</v>
      </c>
      <c r="BS33" s="711">
        <v>200.80457335897702</v>
      </c>
      <c r="BT33" s="711">
        <v>200.80457335897702</v>
      </c>
      <c r="BU33" s="711">
        <v>200.80457335897702</v>
      </c>
      <c r="BV33" s="711">
        <v>200.80457335897702</v>
      </c>
      <c r="BW33" s="711">
        <v>200.80457335897702</v>
      </c>
      <c r="BX33" s="711">
        <v>200.80457335897702</v>
      </c>
      <c r="BY33" s="711">
        <v>200.80457335897702</v>
      </c>
      <c r="BZ33" s="711">
        <v>200.80457335897702</v>
      </c>
      <c r="CA33" s="711">
        <v>200.80457335897702</v>
      </c>
      <c r="CB33" s="711">
        <v>200.80457335897702</v>
      </c>
      <c r="CC33" s="711">
        <v>200.80457335897702</v>
      </c>
      <c r="CD33" s="711">
        <v>200.80457335897702</v>
      </c>
      <c r="CE33" s="712">
        <v>200.80457335897702</v>
      </c>
      <c r="CF33" s="712">
        <v>200.80457335897702</v>
      </c>
      <c r="CG33" s="712">
        <v>200.80457335897702</v>
      </c>
      <c r="CH33" s="712">
        <v>200.80457335897702</v>
      </c>
      <c r="CI33" s="712">
        <v>200.80457335897702</v>
      </c>
      <c r="CJ33" s="712">
        <v>200.80457335897702</v>
      </c>
      <c r="CK33" s="712">
        <v>200.80457335897702</v>
      </c>
      <c r="CL33" s="712">
        <v>200.80457335897702</v>
      </c>
      <c r="CM33" s="712">
        <v>200.80457335897702</v>
      </c>
      <c r="CN33" s="712">
        <v>200.80457335897702</v>
      </c>
      <c r="CO33" s="712">
        <v>200.80457335897702</v>
      </c>
      <c r="CP33" s="712">
        <v>200.80457335897702</v>
      </c>
      <c r="CQ33" s="712">
        <v>200.80457335897702</v>
      </c>
      <c r="CR33" s="712">
        <v>200.80457335897702</v>
      </c>
      <c r="CS33" s="712">
        <v>200.80457335897702</v>
      </c>
      <c r="CT33" s="712">
        <v>200.80457335897702</v>
      </c>
      <c r="CU33" s="712">
        <v>200.80457335897702</v>
      </c>
      <c r="CV33" s="712">
        <v>200.80457335897702</v>
      </c>
      <c r="CW33" s="712">
        <v>200.80457335897702</v>
      </c>
      <c r="CX33" s="712">
        <v>200.80457335897702</v>
      </c>
      <c r="CY33" s="713">
        <v>200.80457335897702</v>
      </c>
      <c r="CZ33" s="714">
        <v>17.146782051697301</v>
      </c>
      <c r="DA33" s="715">
        <v>4.9423142157785698</v>
      </c>
      <c r="DB33" s="715">
        <v>4.9423142157785698</v>
      </c>
      <c r="DC33" s="715"/>
      <c r="DD33" s="715"/>
      <c r="DE33" s="715"/>
      <c r="DF33" s="715"/>
      <c r="DG33" s="715"/>
      <c r="DH33" s="715"/>
      <c r="DI33" s="715"/>
      <c r="DJ33" s="715"/>
      <c r="DK33" s="715"/>
      <c r="DL33" s="715"/>
      <c r="DM33" s="715"/>
      <c r="DN33" s="715"/>
      <c r="DO33" s="715"/>
      <c r="DP33" s="715"/>
      <c r="DQ33" s="715"/>
      <c r="DR33" s="715"/>
      <c r="DS33" s="715"/>
      <c r="DT33" s="715"/>
      <c r="DU33" s="715"/>
      <c r="DV33" s="715"/>
      <c r="DW33" s="716"/>
      <c r="DX33" s="717"/>
    </row>
    <row r="34" spans="2:128" x14ac:dyDescent="0.2">
      <c r="B34" s="725"/>
      <c r="C34" s="726"/>
      <c r="D34" s="727"/>
      <c r="E34" s="727"/>
      <c r="F34" s="727"/>
      <c r="G34" s="727"/>
      <c r="H34" s="727"/>
      <c r="I34" s="727"/>
      <c r="J34" s="727"/>
      <c r="K34" s="727"/>
      <c r="L34" s="727"/>
      <c r="M34" s="727"/>
      <c r="N34" s="727"/>
      <c r="O34" s="727"/>
      <c r="P34" s="727"/>
      <c r="Q34" s="727"/>
      <c r="R34" s="728"/>
      <c r="S34" s="727"/>
      <c r="T34" s="727"/>
      <c r="U34" s="729" t="s">
        <v>501</v>
      </c>
      <c r="V34" s="730" t="s">
        <v>121</v>
      </c>
      <c r="W34" s="724" t="s">
        <v>497</v>
      </c>
      <c r="X34" s="711">
        <v>0</v>
      </c>
      <c r="Y34" s="711">
        <v>7.853774916200539</v>
      </c>
      <c r="Z34" s="711">
        <v>17.915251958350645</v>
      </c>
      <c r="AA34" s="711">
        <v>29.794474510967973</v>
      </c>
      <c r="AB34" s="711">
        <v>43.485573789927543</v>
      </c>
      <c r="AC34" s="711">
        <v>58.983727516032808</v>
      </c>
      <c r="AD34" s="711">
        <v>141.57467301066458</v>
      </c>
      <c r="AE34" s="711">
        <v>225.90774952805197</v>
      </c>
      <c r="AF34" s="711">
        <v>311.98068916324104</v>
      </c>
      <c r="AG34" s="711">
        <v>399.79228946625841</v>
      </c>
      <c r="AH34" s="711">
        <v>489.34240040817519</v>
      </c>
      <c r="AI34" s="711">
        <v>569.36855042974037</v>
      </c>
      <c r="AJ34" s="711">
        <v>650.45265112023924</v>
      </c>
      <c r="AK34" s="711">
        <v>732.57871695738675</v>
      </c>
      <c r="AL34" s="711">
        <v>815.731492042024</v>
      </c>
      <c r="AM34" s="711">
        <v>899.89643549271648</v>
      </c>
      <c r="AN34" s="711">
        <v>958.49951863249316</v>
      </c>
      <c r="AO34" s="711">
        <v>1018.4760334207344</v>
      </c>
      <c r="AP34" s="711">
        <v>1079.8160015933006</v>
      </c>
      <c r="AQ34" s="711">
        <v>1142.5099153094782</v>
      </c>
      <c r="AR34" s="711">
        <v>1206.5487278156118</v>
      </c>
      <c r="AS34" s="711">
        <v>1268.2902555803414</v>
      </c>
      <c r="AT34" s="711">
        <v>1331.0777562885401</v>
      </c>
      <c r="AU34" s="711">
        <v>1394.9014286048241</v>
      </c>
      <c r="AV34" s="711">
        <v>1459.7519935681019</v>
      </c>
      <c r="AW34" s="711">
        <v>1525.620692003276</v>
      </c>
      <c r="AX34" s="711">
        <v>1525.620692003276</v>
      </c>
      <c r="AY34" s="711">
        <v>1525.620692003276</v>
      </c>
      <c r="AZ34" s="711">
        <v>1525.620692003276</v>
      </c>
      <c r="BA34" s="711">
        <v>1525.620692003276</v>
      </c>
      <c r="BB34" s="711">
        <v>1525.620692003276</v>
      </c>
      <c r="BC34" s="711">
        <v>1525.620692003276</v>
      </c>
      <c r="BD34" s="711">
        <v>1525.620692003276</v>
      </c>
      <c r="BE34" s="711">
        <v>1525.620692003276</v>
      </c>
      <c r="BF34" s="711">
        <v>1525.620692003276</v>
      </c>
      <c r="BG34" s="711">
        <v>1525.620692003276</v>
      </c>
      <c r="BH34" s="711">
        <v>1525.620692003276</v>
      </c>
      <c r="BI34" s="711">
        <v>1525.620692003276</v>
      </c>
      <c r="BJ34" s="711">
        <v>1525.620692003276</v>
      </c>
      <c r="BK34" s="711">
        <v>1525.620692003276</v>
      </c>
      <c r="BL34" s="711">
        <v>1525.620692003276</v>
      </c>
      <c r="BM34" s="711">
        <v>1525.620692003276</v>
      </c>
      <c r="BN34" s="711">
        <v>1525.620692003276</v>
      </c>
      <c r="BO34" s="711">
        <v>1525.620692003276</v>
      </c>
      <c r="BP34" s="711">
        <v>1525.620692003276</v>
      </c>
      <c r="BQ34" s="711">
        <v>1525.620692003276</v>
      </c>
      <c r="BR34" s="711">
        <v>1525.620692003276</v>
      </c>
      <c r="BS34" s="711">
        <v>1525.620692003276</v>
      </c>
      <c r="BT34" s="711">
        <v>1525.620692003276</v>
      </c>
      <c r="BU34" s="711">
        <v>1525.620692003276</v>
      </c>
      <c r="BV34" s="711">
        <v>1525.620692003276</v>
      </c>
      <c r="BW34" s="711">
        <v>1525.620692003276</v>
      </c>
      <c r="BX34" s="711">
        <v>1525.620692003276</v>
      </c>
      <c r="BY34" s="711">
        <v>1525.620692003276</v>
      </c>
      <c r="BZ34" s="711">
        <v>1525.620692003276</v>
      </c>
      <c r="CA34" s="711">
        <v>1525.620692003276</v>
      </c>
      <c r="CB34" s="711">
        <v>1525.620692003276</v>
      </c>
      <c r="CC34" s="711">
        <v>1525.620692003276</v>
      </c>
      <c r="CD34" s="711">
        <v>1525.620692003276</v>
      </c>
      <c r="CE34" s="712">
        <v>1525.620692003276</v>
      </c>
      <c r="CF34" s="712">
        <v>1525.620692003276</v>
      </c>
      <c r="CG34" s="712">
        <v>1525.620692003276</v>
      </c>
      <c r="CH34" s="712">
        <v>1525.620692003276</v>
      </c>
      <c r="CI34" s="712">
        <v>1525.620692003276</v>
      </c>
      <c r="CJ34" s="712">
        <v>1525.620692003276</v>
      </c>
      <c r="CK34" s="712">
        <v>1525.620692003276</v>
      </c>
      <c r="CL34" s="712">
        <v>1525.620692003276</v>
      </c>
      <c r="CM34" s="712">
        <v>1525.620692003276</v>
      </c>
      <c r="CN34" s="712">
        <v>1525.620692003276</v>
      </c>
      <c r="CO34" s="712">
        <v>1525.620692003276</v>
      </c>
      <c r="CP34" s="712">
        <v>1525.620692003276</v>
      </c>
      <c r="CQ34" s="712">
        <v>1525.620692003276</v>
      </c>
      <c r="CR34" s="712">
        <v>1525.620692003276</v>
      </c>
      <c r="CS34" s="712">
        <v>1525.620692003276</v>
      </c>
      <c r="CT34" s="712">
        <v>1525.620692003276</v>
      </c>
      <c r="CU34" s="712">
        <v>1525.620692003276</v>
      </c>
      <c r="CV34" s="712">
        <v>1525.620692003276</v>
      </c>
      <c r="CW34" s="712">
        <v>1525.620692003276</v>
      </c>
      <c r="CX34" s="712">
        <v>1525.620692003276</v>
      </c>
      <c r="CY34" s="713">
        <v>1525.620692003276</v>
      </c>
      <c r="CZ34" s="714">
        <v>88.663054580705321</v>
      </c>
      <c r="DA34" s="715">
        <v>8.0439361366855895</v>
      </c>
      <c r="DB34" s="715">
        <v>8.0439361366855895</v>
      </c>
      <c r="DC34" s="715"/>
      <c r="DD34" s="715"/>
      <c r="DE34" s="715"/>
      <c r="DF34" s="715"/>
      <c r="DG34" s="715"/>
      <c r="DH34" s="715"/>
      <c r="DI34" s="715"/>
      <c r="DJ34" s="715"/>
      <c r="DK34" s="715"/>
      <c r="DL34" s="715"/>
      <c r="DM34" s="715"/>
      <c r="DN34" s="715"/>
      <c r="DO34" s="715"/>
      <c r="DP34" s="715"/>
      <c r="DQ34" s="715"/>
      <c r="DR34" s="715"/>
      <c r="DS34" s="715"/>
      <c r="DT34" s="715"/>
      <c r="DU34" s="715"/>
      <c r="DV34" s="715"/>
      <c r="DW34" s="716"/>
      <c r="DX34" s="717"/>
    </row>
    <row r="35" spans="2:128" x14ac:dyDescent="0.2">
      <c r="B35" s="725"/>
      <c r="C35" s="726"/>
      <c r="D35" s="727"/>
      <c r="E35" s="727"/>
      <c r="F35" s="727"/>
      <c r="G35" s="727"/>
      <c r="H35" s="727"/>
      <c r="I35" s="727"/>
      <c r="J35" s="727"/>
      <c r="K35" s="727"/>
      <c r="L35" s="727"/>
      <c r="M35" s="727"/>
      <c r="N35" s="727"/>
      <c r="O35" s="727"/>
      <c r="P35" s="727"/>
      <c r="Q35" s="727"/>
      <c r="R35" s="728"/>
      <c r="S35" s="727"/>
      <c r="T35" s="727"/>
      <c r="U35" s="720" t="s">
        <v>502</v>
      </c>
      <c r="V35" s="708" t="s">
        <v>121</v>
      </c>
      <c r="W35" s="724" t="s">
        <v>497</v>
      </c>
      <c r="X35" s="711"/>
      <c r="Y35" s="711"/>
      <c r="Z35" s="711"/>
      <c r="AA35" s="711"/>
      <c r="AB35" s="711"/>
      <c r="AC35" s="711"/>
      <c r="AD35" s="711"/>
      <c r="AE35" s="711"/>
      <c r="AF35" s="711"/>
      <c r="AG35" s="711"/>
      <c r="AH35" s="711"/>
      <c r="AI35" s="711"/>
      <c r="AJ35" s="711"/>
      <c r="AK35" s="711"/>
      <c r="AL35" s="711"/>
      <c r="AM35" s="711"/>
      <c r="AN35" s="711"/>
      <c r="AO35" s="711"/>
      <c r="AP35" s="711"/>
      <c r="AQ35" s="711"/>
      <c r="AR35" s="711"/>
      <c r="AS35" s="711"/>
      <c r="AT35" s="711"/>
      <c r="AU35" s="711"/>
      <c r="AV35" s="711"/>
      <c r="AW35" s="711"/>
      <c r="AX35" s="711"/>
      <c r="AY35" s="711"/>
      <c r="AZ35" s="711"/>
      <c r="BA35" s="711"/>
      <c r="BB35" s="711"/>
      <c r="BC35" s="711"/>
      <c r="BD35" s="711"/>
      <c r="BE35" s="711"/>
      <c r="BF35" s="711"/>
      <c r="BG35" s="711"/>
      <c r="BH35" s="711"/>
      <c r="BI35" s="711"/>
      <c r="BJ35" s="711"/>
      <c r="BK35" s="711"/>
      <c r="BL35" s="711"/>
      <c r="BM35" s="711"/>
      <c r="BN35" s="711"/>
      <c r="BO35" s="711"/>
      <c r="BP35" s="711"/>
      <c r="BQ35" s="711"/>
      <c r="BR35" s="711"/>
      <c r="BS35" s="711"/>
      <c r="BT35" s="711"/>
      <c r="BU35" s="711"/>
      <c r="BV35" s="711"/>
      <c r="BW35" s="711"/>
      <c r="BX35" s="711"/>
      <c r="BY35" s="711"/>
      <c r="BZ35" s="711"/>
      <c r="CA35" s="711"/>
      <c r="CB35" s="711"/>
      <c r="CC35" s="711"/>
      <c r="CD35" s="711"/>
      <c r="CE35" s="712"/>
      <c r="CF35" s="712"/>
      <c r="CG35" s="712"/>
      <c r="CH35" s="712"/>
      <c r="CI35" s="712"/>
      <c r="CJ35" s="712"/>
      <c r="CK35" s="712"/>
      <c r="CL35" s="712"/>
      <c r="CM35" s="712"/>
      <c r="CN35" s="712"/>
      <c r="CO35" s="712"/>
      <c r="CP35" s="712"/>
      <c r="CQ35" s="712"/>
      <c r="CR35" s="712"/>
      <c r="CS35" s="712"/>
      <c r="CT35" s="712"/>
      <c r="CU35" s="712"/>
      <c r="CV35" s="712"/>
      <c r="CW35" s="712"/>
      <c r="CX35" s="712"/>
      <c r="CY35" s="713"/>
      <c r="CZ35" s="714"/>
      <c r="DA35" s="715"/>
      <c r="DB35" s="715"/>
      <c r="DC35" s="715"/>
      <c r="DD35" s="715"/>
      <c r="DE35" s="715"/>
      <c r="DF35" s="715"/>
      <c r="DG35" s="715"/>
      <c r="DH35" s="715"/>
      <c r="DI35" s="715"/>
      <c r="DJ35" s="715"/>
      <c r="DK35" s="715"/>
      <c r="DL35" s="715"/>
      <c r="DM35" s="715"/>
      <c r="DN35" s="715"/>
      <c r="DO35" s="715"/>
      <c r="DP35" s="715"/>
      <c r="DQ35" s="715"/>
      <c r="DR35" s="715"/>
      <c r="DS35" s="715"/>
      <c r="DT35" s="715"/>
      <c r="DU35" s="715"/>
      <c r="DV35" s="715"/>
      <c r="DW35" s="716"/>
      <c r="DX35" s="717"/>
    </row>
    <row r="36" spans="2:128" x14ac:dyDescent="0.2">
      <c r="B36" s="674"/>
      <c r="C36" s="726"/>
      <c r="D36" s="727"/>
      <c r="E36" s="727"/>
      <c r="F36" s="727"/>
      <c r="G36" s="727"/>
      <c r="H36" s="727"/>
      <c r="I36" s="727"/>
      <c r="J36" s="727"/>
      <c r="K36" s="727"/>
      <c r="L36" s="727"/>
      <c r="M36" s="727"/>
      <c r="N36" s="727"/>
      <c r="O36" s="727"/>
      <c r="P36" s="727"/>
      <c r="Q36" s="727"/>
      <c r="R36" s="728"/>
      <c r="S36" s="727"/>
      <c r="T36" s="727"/>
      <c r="U36" s="720" t="s">
        <v>503</v>
      </c>
      <c r="V36" s="708" t="s">
        <v>121</v>
      </c>
      <c r="W36" s="724" t="s">
        <v>497</v>
      </c>
      <c r="X36" s="711">
        <v>4.6943540919968401</v>
      </c>
      <c r="Y36" s="711">
        <v>10.733862516214399</v>
      </c>
      <c r="Z36" s="711">
        <v>17.9019589708209</v>
      </c>
      <c r="AA36" s="711">
        <v>26.214488735970701</v>
      </c>
      <c r="AB36" s="711">
        <v>35.691436531111904</v>
      </c>
      <c r="AC36" s="711">
        <v>87.4592908785053</v>
      </c>
      <c r="AD36" s="711">
        <v>142.71057596770402</v>
      </c>
      <c r="AE36" s="711">
        <v>201.92021383262801</v>
      </c>
      <c r="AF36" s="711">
        <v>265.68715765161602</v>
      </c>
      <c r="AG36" s="711">
        <v>334.78330530360597</v>
      </c>
      <c r="AH36" s="711">
        <v>400.617162368273</v>
      </c>
      <c r="AI36" s="711">
        <v>471.99811437827805</v>
      </c>
      <c r="AJ36" s="711">
        <v>550.09191906854801</v>
      </c>
      <c r="AK36" s="711">
        <v>636.54536693721298</v>
      </c>
      <c r="AL36" s="711">
        <v>733.80057266976598</v>
      </c>
      <c r="AM36" s="711">
        <v>809.08811329180901</v>
      </c>
      <c r="AN36" s="711">
        <v>894.69084808657601</v>
      </c>
      <c r="AO36" s="711">
        <v>994.46057300178802</v>
      </c>
      <c r="AP36" s="711">
        <v>1115.6663665207</v>
      </c>
      <c r="AQ36" s="711">
        <v>1276.69100248411</v>
      </c>
      <c r="AR36" s="711">
        <v>1526.6178849826799</v>
      </c>
      <c r="AS36" s="711">
        <v>1674.0872077609602</v>
      </c>
      <c r="AT36" s="711">
        <v>1840.1220350797901</v>
      </c>
      <c r="AU36" s="711">
        <v>2029.3409302750599</v>
      </c>
      <c r="AV36" s="711">
        <v>2248.4992586065</v>
      </c>
      <c r="AW36" s="711">
        <v>2248.4992586065</v>
      </c>
      <c r="AX36" s="711">
        <v>2248.4992586065</v>
      </c>
      <c r="AY36" s="711">
        <v>2248.4992586065</v>
      </c>
      <c r="AZ36" s="711">
        <v>2248.4992586065</v>
      </c>
      <c r="BA36" s="711">
        <v>2248.4992586065</v>
      </c>
      <c r="BB36" s="711">
        <v>2248.4992586065</v>
      </c>
      <c r="BC36" s="711">
        <v>2248.4992586065</v>
      </c>
      <c r="BD36" s="711">
        <v>2248.4992586065</v>
      </c>
      <c r="BE36" s="711">
        <v>2248.4992586065</v>
      </c>
      <c r="BF36" s="711">
        <v>2248.4992586065</v>
      </c>
      <c r="BG36" s="711">
        <v>2248.4992586065</v>
      </c>
      <c r="BH36" s="711">
        <v>2248.4992586065</v>
      </c>
      <c r="BI36" s="711">
        <v>2248.4992586065</v>
      </c>
      <c r="BJ36" s="711">
        <v>2248.4992586065</v>
      </c>
      <c r="BK36" s="711">
        <v>2248.4992586065</v>
      </c>
      <c r="BL36" s="711">
        <v>2248.4992586065</v>
      </c>
      <c r="BM36" s="711">
        <v>2248.4992586065</v>
      </c>
      <c r="BN36" s="711">
        <v>2248.4992586065</v>
      </c>
      <c r="BO36" s="711">
        <v>2248.4992586065</v>
      </c>
      <c r="BP36" s="711">
        <v>2248.4992586065</v>
      </c>
      <c r="BQ36" s="711">
        <v>2248.4992586065</v>
      </c>
      <c r="BR36" s="711">
        <v>2248.4992586065</v>
      </c>
      <c r="BS36" s="711">
        <v>2248.4992586065</v>
      </c>
      <c r="BT36" s="711">
        <v>2248.4992586065</v>
      </c>
      <c r="BU36" s="711">
        <v>2248.4992586065</v>
      </c>
      <c r="BV36" s="711">
        <v>2248.4992586065</v>
      </c>
      <c r="BW36" s="711">
        <v>2248.4992586065</v>
      </c>
      <c r="BX36" s="711">
        <v>2248.4992586065</v>
      </c>
      <c r="BY36" s="711">
        <v>2248.4992586065</v>
      </c>
      <c r="BZ36" s="711">
        <v>2248.4992586065</v>
      </c>
      <c r="CA36" s="711">
        <v>2248.4992586065</v>
      </c>
      <c r="CB36" s="711">
        <v>2248.4992586065</v>
      </c>
      <c r="CC36" s="711">
        <v>2248.4992586065</v>
      </c>
      <c r="CD36" s="711">
        <v>2248.4992586065</v>
      </c>
      <c r="CE36" s="712">
        <v>2248.4992586065</v>
      </c>
      <c r="CF36" s="712">
        <v>2248.4992586065</v>
      </c>
      <c r="CG36" s="712">
        <v>2248.4992586065</v>
      </c>
      <c r="CH36" s="712">
        <v>2248.4992586065</v>
      </c>
      <c r="CI36" s="712">
        <v>2248.4992586065</v>
      </c>
      <c r="CJ36" s="712">
        <v>2248.4992586065</v>
      </c>
      <c r="CK36" s="712">
        <v>2248.4992586065</v>
      </c>
      <c r="CL36" s="712">
        <v>2248.4992586065</v>
      </c>
      <c r="CM36" s="712">
        <v>2248.4992586065</v>
      </c>
      <c r="CN36" s="712">
        <v>2248.4992586065</v>
      </c>
      <c r="CO36" s="712">
        <v>2248.4992586065</v>
      </c>
      <c r="CP36" s="712">
        <v>2248.4992586065</v>
      </c>
      <c r="CQ36" s="712">
        <v>2248.4992586065</v>
      </c>
      <c r="CR36" s="712">
        <v>2248.4992586065</v>
      </c>
      <c r="CS36" s="712">
        <v>2248.4992586065</v>
      </c>
      <c r="CT36" s="712">
        <v>2248.4992586065</v>
      </c>
      <c r="CU36" s="712">
        <v>2248.4992586065</v>
      </c>
      <c r="CV36" s="712">
        <v>2248.4992586065</v>
      </c>
      <c r="CW36" s="712">
        <v>2248.4992586065</v>
      </c>
      <c r="CX36" s="712">
        <v>2248.4992586065</v>
      </c>
      <c r="CY36" s="713">
        <v>2248.4992586065</v>
      </c>
      <c r="CZ36" s="714">
        <v>254.71655131797502</v>
      </c>
      <c r="DA36" s="715">
        <v>18.666255159832502</v>
      </c>
      <c r="DB36" s="715">
        <v>18.666255159832502</v>
      </c>
      <c r="DC36" s="715"/>
      <c r="DD36" s="715"/>
      <c r="DE36" s="715"/>
      <c r="DF36" s="715"/>
      <c r="DG36" s="715"/>
      <c r="DH36" s="715"/>
      <c r="DI36" s="715"/>
      <c r="DJ36" s="715"/>
      <c r="DK36" s="715"/>
      <c r="DL36" s="715"/>
      <c r="DM36" s="715"/>
      <c r="DN36" s="715"/>
      <c r="DO36" s="715"/>
      <c r="DP36" s="715"/>
      <c r="DQ36" s="715"/>
      <c r="DR36" s="715"/>
      <c r="DS36" s="715"/>
      <c r="DT36" s="715"/>
      <c r="DU36" s="715"/>
      <c r="DV36" s="715"/>
      <c r="DW36" s="716"/>
      <c r="DX36" s="717"/>
    </row>
    <row r="37" spans="2:128" x14ac:dyDescent="0.2">
      <c r="B37" s="674"/>
      <c r="C37" s="726"/>
      <c r="D37" s="727"/>
      <c r="E37" s="727"/>
      <c r="F37" s="727"/>
      <c r="G37" s="727"/>
      <c r="H37" s="727"/>
      <c r="I37" s="727"/>
      <c r="J37" s="727"/>
      <c r="K37" s="727"/>
      <c r="L37" s="727"/>
      <c r="M37" s="727"/>
      <c r="N37" s="727"/>
      <c r="O37" s="727"/>
      <c r="P37" s="727"/>
      <c r="Q37" s="727"/>
      <c r="R37" s="728"/>
      <c r="S37" s="727"/>
      <c r="T37" s="727"/>
      <c r="U37" s="720" t="s">
        <v>504</v>
      </c>
      <c r="V37" s="708" t="s">
        <v>121</v>
      </c>
      <c r="W37" s="724" t="s">
        <v>497</v>
      </c>
      <c r="X37" s="711"/>
      <c r="Y37" s="711"/>
      <c r="Z37" s="711"/>
      <c r="AA37" s="711"/>
      <c r="AB37" s="711"/>
      <c r="AC37" s="711"/>
      <c r="AD37" s="711"/>
      <c r="AE37" s="711"/>
      <c r="AF37" s="711"/>
      <c r="AG37" s="711"/>
      <c r="AH37" s="711"/>
      <c r="AI37" s="711"/>
      <c r="AJ37" s="711"/>
      <c r="AK37" s="711"/>
      <c r="AL37" s="711"/>
      <c r="AM37" s="711"/>
      <c r="AN37" s="711"/>
      <c r="AO37" s="711"/>
      <c r="AP37" s="711"/>
      <c r="AQ37" s="711"/>
      <c r="AR37" s="711"/>
      <c r="AS37" s="711"/>
      <c r="AT37" s="711"/>
      <c r="AU37" s="711"/>
      <c r="AV37" s="711"/>
      <c r="AW37" s="711"/>
      <c r="AX37" s="711"/>
      <c r="AY37" s="711"/>
      <c r="AZ37" s="711"/>
      <c r="BA37" s="711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1"/>
      <c r="BR37" s="711"/>
      <c r="BS37" s="711"/>
      <c r="BT37" s="711"/>
      <c r="BU37" s="711"/>
      <c r="BV37" s="711"/>
      <c r="BW37" s="711"/>
      <c r="BX37" s="711"/>
      <c r="BY37" s="711"/>
      <c r="BZ37" s="711"/>
      <c r="CA37" s="711"/>
      <c r="CB37" s="711"/>
      <c r="CC37" s="711"/>
      <c r="CD37" s="711"/>
      <c r="CE37" s="712"/>
      <c r="CF37" s="712"/>
      <c r="CG37" s="712"/>
      <c r="CH37" s="712"/>
      <c r="CI37" s="712"/>
      <c r="CJ37" s="712"/>
      <c r="CK37" s="712"/>
      <c r="CL37" s="712"/>
      <c r="CM37" s="712"/>
      <c r="CN37" s="712"/>
      <c r="CO37" s="712"/>
      <c r="CP37" s="712"/>
      <c r="CQ37" s="712"/>
      <c r="CR37" s="712"/>
      <c r="CS37" s="712"/>
      <c r="CT37" s="712"/>
      <c r="CU37" s="712"/>
      <c r="CV37" s="712"/>
      <c r="CW37" s="712"/>
      <c r="CX37" s="712"/>
      <c r="CY37" s="713"/>
      <c r="CZ37" s="714"/>
      <c r="DA37" s="715"/>
      <c r="DB37" s="715"/>
      <c r="DC37" s="715"/>
      <c r="DD37" s="715"/>
      <c r="DE37" s="715"/>
      <c r="DF37" s="715"/>
      <c r="DG37" s="715"/>
      <c r="DH37" s="715"/>
      <c r="DI37" s="715"/>
      <c r="DJ37" s="715"/>
      <c r="DK37" s="715"/>
      <c r="DL37" s="715"/>
      <c r="DM37" s="715"/>
      <c r="DN37" s="715"/>
      <c r="DO37" s="715"/>
      <c r="DP37" s="715"/>
      <c r="DQ37" s="715"/>
      <c r="DR37" s="715"/>
      <c r="DS37" s="715"/>
      <c r="DT37" s="715"/>
      <c r="DU37" s="715"/>
      <c r="DV37" s="715"/>
      <c r="DW37" s="716"/>
      <c r="DX37" s="717"/>
    </row>
    <row r="38" spans="2:128" x14ac:dyDescent="0.2">
      <c r="B38" s="674"/>
      <c r="C38" s="726"/>
      <c r="D38" s="727"/>
      <c r="E38" s="727"/>
      <c r="F38" s="727"/>
      <c r="G38" s="727"/>
      <c r="H38" s="727"/>
      <c r="I38" s="727"/>
      <c r="J38" s="727"/>
      <c r="K38" s="727"/>
      <c r="L38" s="727"/>
      <c r="M38" s="727"/>
      <c r="N38" s="727"/>
      <c r="O38" s="727"/>
      <c r="P38" s="727"/>
      <c r="Q38" s="727"/>
      <c r="R38" s="728"/>
      <c r="S38" s="727"/>
      <c r="T38" s="727"/>
      <c r="U38" s="720" t="s">
        <v>505</v>
      </c>
      <c r="V38" s="708" t="s">
        <v>121</v>
      </c>
      <c r="W38" s="724" t="s">
        <v>497</v>
      </c>
      <c r="X38" s="711">
        <v>0.86770711537047207</v>
      </c>
      <c r="Y38" s="711">
        <v>0.84306413459448315</v>
      </c>
      <c r="Z38" s="711">
        <v>0.81920395375810973</v>
      </c>
      <c r="AA38" s="711">
        <v>0.79625307323099326</v>
      </c>
      <c r="AB38" s="711">
        <v>0.7741803481151257</v>
      </c>
      <c r="AC38" s="711">
        <v>0.83832997879518012</v>
      </c>
      <c r="AD38" s="711">
        <v>0.82522907488299635</v>
      </c>
      <c r="AE38" s="711">
        <v>0.81342716715740881</v>
      </c>
      <c r="AF38" s="711">
        <v>0.80307073804932438</v>
      </c>
      <c r="AG38" s="711">
        <v>0.79434717297713919</v>
      </c>
      <c r="AH38" s="711">
        <v>0.77336706451509662</v>
      </c>
      <c r="AI38" s="711">
        <v>0.76533560175906734</v>
      </c>
      <c r="AJ38" s="711">
        <v>0.75919443763946404</v>
      </c>
      <c r="AK38" s="711">
        <v>0.75548251961298718</v>
      </c>
      <c r="AL38" s="711">
        <v>0.75489968586831135</v>
      </c>
      <c r="AM38" s="711">
        <v>0.72355345905692514</v>
      </c>
      <c r="AN38" s="711">
        <v>0.7217711522205017</v>
      </c>
      <c r="AO38" s="711">
        <v>0.72409632959986314</v>
      </c>
      <c r="AP38" s="711">
        <v>0.73276207714413166</v>
      </c>
      <c r="AQ38" s="711">
        <v>0.75401943375360669</v>
      </c>
      <c r="AR38" s="711">
        <v>0.81562266265479044</v>
      </c>
      <c r="AS38" s="711">
        <v>0.80543275591282049</v>
      </c>
      <c r="AT38" s="711">
        <v>0.79705565903914732</v>
      </c>
      <c r="AU38" s="711">
        <v>0.7909035637366435</v>
      </c>
      <c r="AV38" s="711">
        <v>0.78753709177913334</v>
      </c>
      <c r="AW38" s="711">
        <v>0.76090540268515305</v>
      </c>
      <c r="AX38" s="711">
        <v>0.735174302111259</v>
      </c>
      <c r="AY38" s="711">
        <v>0.71031333537319707</v>
      </c>
      <c r="AZ38" s="711">
        <v>0.68629307765526293</v>
      </c>
      <c r="BA38" s="711">
        <v>0.66308509918382896</v>
      </c>
      <c r="BB38" s="711">
        <v>0.74083701195941809</v>
      </c>
      <c r="BC38" s="711">
        <v>0.71925923491205612</v>
      </c>
      <c r="BD38" s="711">
        <v>0.69830993680782172</v>
      </c>
      <c r="BE38" s="711">
        <v>0.6779708124347783</v>
      </c>
      <c r="BF38" s="711">
        <v>0.65822408974250335</v>
      </c>
      <c r="BG38" s="711">
        <v>0.63905251431310994</v>
      </c>
      <c r="BH38" s="711">
        <v>0.62043933428457276</v>
      </c>
      <c r="BI38" s="711">
        <v>0.60236828571317758</v>
      </c>
      <c r="BJ38" s="711">
        <v>0.58482357836230836</v>
      </c>
      <c r="BK38" s="711">
        <v>0.56778988190515356</v>
      </c>
      <c r="BL38" s="711">
        <v>0.55125231252927542</v>
      </c>
      <c r="BM38" s="711">
        <v>0.53519641993133527</v>
      </c>
      <c r="BN38" s="711">
        <v>0.51960817469061682</v>
      </c>
      <c r="BO38" s="711">
        <v>0.50447395601030764</v>
      </c>
      <c r="BP38" s="711">
        <v>0.48978053981583269</v>
      </c>
      <c r="BQ38" s="711">
        <v>0.47551508719983759</v>
      </c>
      <c r="BR38" s="711">
        <v>0.46166513320372576</v>
      </c>
      <c r="BS38" s="711">
        <v>0.44821857592594733</v>
      </c>
      <c r="BT38" s="711">
        <v>0.43516366594752171</v>
      </c>
      <c r="BU38" s="711">
        <v>0.42248899606555512</v>
      </c>
      <c r="BV38" s="711">
        <v>0.41018349132578164</v>
      </c>
      <c r="BW38" s="711">
        <v>0.39823639934541905</v>
      </c>
      <c r="BX38" s="711">
        <v>0.38663728091788263</v>
      </c>
      <c r="BY38" s="711">
        <v>0.37537600089114825</v>
      </c>
      <c r="BZ38" s="711">
        <v>0.36444271931179434</v>
      </c>
      <c r="CA38" s="711">
        <v>0.35382788282698474</v>
      </c>
      <c r="CB38" s="711">
        <v>0.34352221633687852</v>
      </c>
      <c r="CC38" s="711">
        <v>0.33351671489017326</v>
      </c>
      <c r="CD38" s="711">
        <v>0.32380263581570223</v>
      </c>
      <c r="CE38" s="712">
        <v>0.314371491083206</v>
      </c>
      <c r="CF38" s="712">
        <v>0.30521503988660775</v>
      </c>
      <c r="CG38" s="712">
        <v>0.29632528144330861</v>
      </c>
      <c r="CH38" s="712">
        <v>0.2876944480032122</v>
      </c>
      <c r="CI38" s="712">
        <v>0.27931499806137106</v>
      </c>
      <c r="CJ38" s="712">
        <v>0.27117960976832145</v>
      </c>
      <c r="CK38" s="712">
        <v>0.26328117453235089</v>
      </c>
      <c r="CL38" s="712">
        <v>0.25561279080810767</v>
      </c>
      <c r="CM38" s="712">
        <v>0.24816775806612396</v>
      </c>
      <c r="CN38" s="712">
        <v>0.24093957093798446</v>
      </c>
      <c r="CO38" s="712">
        <v>0.23392191353202374</v>
      </c>
      <c r="CP38" s="712">
        <v>0.22710865391458618</v>
      </c>
      <c r="CQ38" s="712">
        <v>0.22049383875202536</v>
      </c>
      <c r="CR38" s="712">
        <v>0.21407168810876254</v>
      </c>
      <c r="CS38" s="712">
        <v>0.20783659039685681</v>
      </c>
      <c r="CT38" s="712">
        <v>0.20178309747267653</v>
      </c>
      <c r="CU38" s="712">
        <v>0.28219512582214751</v>
      </c>
      <c r="CV38" s="712">
        <v>0.27531231787526594</v>
      </c>
      <c r="CW38" s="712">
        <v>0.26859738329294236</v>
      </c>
      <c r="CX38" s="712">
        <v>0.26204622760287066</v>
      </c>
      <c r="CY38" s="713">
        <v>0.25565485619792255</v>
      </c>
      <c r="CZ38" s="714">
        <v>1.774834912832594E-2</v>
      </c>
      <c r="DA38" s="715">
        <v>5.2435999878889606E-3</v>
      </c>
      <c r="DB38" s="715">
        <v>5.115707305257523E-3</v>
      </c>
      <c r="DC38" s="715"/>
      <c r="DD38" s="715"/>
      <c r="DE38" s="715"/>
      <c r="DF38" s="715"/>
      <c r="DG38" s="715"/>
      <c r="DH38" s="715"/>
      <c r="DI38" s="715"/>
      <c r="DJ38" s="715"/>
      <c r="DK38" s="715"/>
      <c r="DL38" s="715"/>
      <c r="DM38" s="715"/>
      <c r="DN38" s="715"/>
      <c r="DO38" s="715"/>
      <c r="DP38" s="715"/>
      <c r="DQ38" s="715"/>
      <c r="DR38" s="715"/>
      <c r="DS38" s="715"/>
      <c r="DT38" s="715"/>
      <c r="DU38" s="715"/>
      <c r="DV38" s="715"/>
      <c r="DW38" s="716"/>
      <c r="DX38" s="717"/>
    </row>
    <row r="39" spans="2:128" x14ac:dyDescent="0.2">
      <c r="B39" s="67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  <c r="S39" s="727"/>
      <c r="T39" s="727"/>
      <c r="U39" s="731" t="s">
        <v>506</v>
      </c>
      <c r="V39" s="708" t="s">
        <v>121</v>
      </c>
      <c r="W39" s="724" t="s">
        <v>497</v>
      </c>
      <c r="X39" s="732"/>
      <c r="Y39" s="732"/>
      <c r="Z39" s="732"/>
      <c r="AA39" s="732"/>
      <c r="AB39" s="732"/>
      <c r="AC39" s="732"/>
      <c r="AD39" s="732"/>
      <c r="AE39" s="732"/>
      <c r="AF39" s="732"/>
      <c r="AG39" s="732"/>
      <c r="AH39" s="732"/>
      <c r="AI39" s="732"/>
      <c r="AJ39" s="732"/>
      <c r="AK39" s="732"/>
      <c r="AL39" s="732"/>
      <c r="AM39" s="732"/>
      <c r="AN39" s="732"/>
      <c r="AO39" s="732"/>
      <c r="AP39" s="732"/>
      <c r="AQ39" s="732"/>
      <c r="AR39" s="732"/>
      <c r="AS39" s="732"/>
      <c r="AT39" s="732"/>
      <c r="AU39" s="732"/>
      <c r="AV39" s="732"/>
      <c r="AW39" s="732"/>
      <c r="AX39" s="732"/>
      <c r="AY39" s="732"/>
      <c r="AZ39" s="732"/>
      <c r="BA39" s="732"/>
      <c r="BB39" s="732"/>
      <c r="BC39" s="732"/>
      <c r="BD39" s="732"/>
      <c r="BE39" s="732"/>
      <c r="BF39" s="732"/>
      <c r="BG39" s="732"/>
      <c r="BH39" s="732"/>
      <c r="BI39" s="732"/>
      <c r="BJ39" s="732"/>
      <c r="BK39" s="732"/>
      <c r="BL39" s="732"/>
      <c r="BM39" s="732"/>
      <c r="BN39" s="732"/>
      <c r="BO39" s="732"/>
      <c r="BP39" s="732"/>
      <c r="BQ39" s="732"/>
      <c r="BR39" s="732"/>
      <c r="BS39" s="732"/>
      <c r="BT39" s="732"/>
      <c r="BU39" s="732"/>
      <c r="BV39" s="732"/>
      <c r="BW39" s="732"/>
      <c r="BX39" s="732"/>
      <c r="BY39" s="732"/>
      <c r="BZ39" s="732"/>
      <c r="CA39" s="732"/>
      <c r="CB39" s="732"/>
      <c r="CC39" s="732"/>
      <c r="CD39" s="732"/>
      <c r="CE39" s="733"/>
      <c r="CF39" s="733"/>
      <c r="CG39" s="733"/>
      <c r="CH39" s="733"/>
      <c r="CI39" s="733"/>
      <c r="CJ39" s="733"/>
      <c r="CK39" s="733"/>
      <c r="CL39" s="733"/>
      <c r="CM39" s="733"/>
      <c r="CN39" s="733"/>
      <c r="CO39" s="733"/>
      <c r="CP39" s="733"/>
      <c r="CQ39" s="733"/>
      <c r="CR39" s="733"/>
      <c r="CS39" s="733"/>
      <c r="CT39" s="733"/>
      <c r="CU39" s="733"/>
      <c r="CV39" s="733"/>
      <c r="CW39" s="733"/>
      <c r="CX39" s="733"/>
      <c r="CY39" s="734"/>
      <c r="CZ39" s="714"/>
      <c r="DA39" s="715"/>
      <c r="DB39" s="715"/>
      <c r="DC39" s="715"/>
      <c r="DD39" s="715"/>
      <c r="DE39" s="715"/>
      <c r="DF39" s="715"/>
      <c r="DG39" s="715"/>
      <c r="DH39" s="715"/>
      <c r="DI39" s="715"/>
      <c r="DJ39" s="715"/>
      <c r="DK39" s="715"/>
      <c r="DL39" s="715"/>
      <c r="DM39" s="715"/>
      <c r="DN39" s="715"/>
      <c r="DO39" s="715"/>
      <c r="DP39" s="715"/>
      <c r="DQ39" s="715"/>
      <c r="DR39" s="715"/>
      <c r="DS39" s="715"/>
      <c r="DT39" s="715"/>
      <c r="DU39" s="715"/>
      <c r="DV39" s="715"/>
      <c r="DW39" s="716"/>
      <c r="DX39" s="717"/>
    </row>
    <row r="40" spans="2:128" ht="15.75" thickBot="1" x14ac:dyDescent="0.25">
      <c r="B40" s="676"/>
      <c r="C40" s="677"/>
      <c r="D40" s="678"/>
      <c r="E40" s="678"/>
      <c r="F40" s="678"/>
      <c r="G40" s="678"/>
      <c r="H40" s="678"/>
      <c r="I40" s="678"/>
      <c r="J40" s="678"/>
      <c r="K40" s="678"/>
      <c r="L40" s="678"/>
      <c r="M40" s="678"/>
      <c r="N40" s="678"/>
      <c r="O40" s="678"/>
      <c r="P40" s="678"/>
      <c r="Q40" s="678"/>
      <c r="R40" s="735"/>
      <c r="S40" s="678"/>
      <c r="T40" s="678"/>
      <c r="U40" s="736" t="s">
        <v>124</v>
      </c>
      <c r="V40" s="737" t="s">
        <v>507</v>
      </c>
      <c r="W40" s="738" t="s">
        <v>497</v>
      </c>
      <c r="X40" s="739">
        <f>SUM(X29:X39)</f>
        <v>1024.3002042580085</v>
      </c>
      <c r="Y40" s="739">
        <f t="shared" ref="Y40:CJ40" si="38">SUM(Y29:Y39)</f>
        <v>1055.2099824949007</v>
      </c>
      <c r="Z40" s="739">
        <f t="shared" si="38"/>
        <v>1091.7184869738512</v>
      </c>
      <c r="AA40" s="739">
        <f t="shared" si="38"/>
        <v>1133.6815078892096</v>
      </c>
      <c r="AB40" s="739">
        <f t="shared" si="38"/>
        <v>1181.1666107374224</v>
      </c>
      <c r="AC40" s="739">
        <f t="shared" si="38"/>
        <v>1470.9022182516126</v>
      </c>
      <c r="AD40" s="739">
        <f t="shared" si="38"/>
        <v>1734.6529365479159</v>
      </c>
      <c r="AE40" s="739">
        <f t="shared" si="38"/>
        <v>2013.5949037360174</v>
      </c>
      <c r="AF40" s="739">
        <f t="shared" si="38"/>
        <v>2309.8607823719417</v>
      </c>
      <c r="AG40" s="739">
        <f t="shared" si="38"/>
        <v>2626.1921261480211</v>
      </c>
      <c r="AH40" s="739">
        <f t="shared" si="38"/>
        <v>2915.2574954101169</v>
      </c>
      <c r="AI40" s="739">
        <f t="shared" si="38"/>
        <v>3231.9457811586581</v>
      </c>
      <c r="AJ40" s="739">
        <f t="shared" si="38"/>
        <v>3572.9797669026589</v>
      </c>
      <c r="AK40" s="739">
        <f t="shared" si="38"/>
        <v>3944.4280797651727</v>
      </c>
      <c r="AL40" s="739">
        <f t="shared" si="38"/>
        <v>4355.118581005242</v>
      </c>
      <c r="AM40" s="739">
        <f t="shared" si="38"/>
        <v>4645.0536237816405</v>
      </c>
      <c r="AN40" s="739">
        <f t="shared" si="38"/>
        <v>4996.3350491154961</v>
      </c>
      <c r="AO40" s="739">
        <f t="shared" si="38"/>
        <v>5399.9108470558176</v>
      </c>
      <c r="AP40" s="739">
        <f t="shared" si="38"/>
        <v>5882.5146875416958</v>
      </c>
      <c r="AQ40" s="739">
        <f t="shared" si="38"/>
        <v>6512.6698519623333</v>
      </c>
      <c r="AR40" s="739">
        <f t="shared" si="38"/>
        <v>7499.329163072025</v>
      </c>
      <c r="AS40" s="739">
        <f t="shared" si="38"/>
        <v>8028.0810474341479</v>
      </c>
      <c r="AT40" s="739">
        <f t="shared" si="38"/>
        <v>8616.5291771774519</v>
      </c>
      <c r="AU40" s="739">
        <f t="shared" si="38"/>
        <v>9279.5069243694925</v>
      </c>
      <c r="AV40" s="739">
        <f t="shared" si="38"/>
        <v>10038.585670565641</v>
      </c>
      <c r="AW40" s="739">
        <f t="shared" si="38"/>
        <v>10104.427737311722</v>
      </c>
      <c r="AX40" s="739">
        <f t="shared" si="38"/>
        <v>10104.402006211149</v>
      </c>
      <c r="AY40" s="739">
        <f t="shared" si="38"/>
        <v>10104.377145244411</v>
      </c>
      <c r="AZ40" s="739">
        <f t="shared" si="38"/>
        <v>10104.353124986692</v>
      </c>
      <c r="BA40" s="739">
        <f t="shared" si="38"/>
        <v>10104.329917008221</v>
      </c>
      <c r="BB40" s="739">
        <f t="shared" si="38"/>
        <v>10104.407668920996</v>
      </c>
      <c r="BC40" s="739">
        <f t="shared" si="38"/>
        <v>10104.38609114395</v>
      </c>
      <c r="BD40" s="739">
        <f t="shared" si="38"/>
        <v>10104.365141845845</v>
      </c>
      <c r="BE40" s="739">
        <f t="shared" si="38"/>
        <v>10104.344802721471</v>
      </c>
      <c r="BF40" s="739">
        <f t="shared" si="38"/>
        <v>10104.325055998779</v>
      </c>
      <c r="BG40" s="739">
        <f t="shared" si="38"/>
        <v>10104.305884423349</v>
      </c>
      <c r="BH40" s="739">
        <f t="shared" si="38"/>
        <v>10104.287271243322</v>
      </c>
      <c r="BI40" s="739">
        <f t="shared" si="38"/>
        <v>10104.269200194751</v>
      </c>
      <c r="BJ40" s="739">
        <f t="shared" si="38"/>
        <v>10104.251655487398</v>
      </c>
      <c r="BK40" s="739">
        <f t="shared" si="38"/>
        <v>10104.234621790942</v>
      </c>
      <c r="BL40" s="739">
        <f t="shared" si="38"/>
        <v>10104.218084221566</v>
      </c>
      <c r="BM40" s="739">
        <f t="shared" si="38"/>
        <v>10104.202028328968</v>
      </c>
      <c r="BN40" s="739">
        <f t="shared" si="38"/>
        <v>10104.186440083728</v>
      </c>
      <c r="BO40" s="739">
        <f t="shared" si="38"/>
        <v>10104.171305865048</v>
      </c>
      <c r="BP40" s="739">
        <f t="shared" si="38"/>
        <v>10104.156612448853</v>
      </c>
      <c r="BQ40" s="739">
        <f t="shared" si="38"/>
        <v>10104.142346996237</v>
      </c>
      <c r="BR40" s="739">
        <f t="shared" si="38"/>
        <v>10104.12849704224</v>
      </c>
      <c r="BS40" s="739">
        <f t="shared" si="38"/>
        <v>10104.115050484963</v>
      </c>
      <c r="BT40" s="739">
        <f t="shared" si="38"/>
        <v>10104.101995574983</v>
      </c>
      <c r="BU40" s="739">
        <f t="shared" si="38"/>
        <v>10104.089320905103</v>
      </c>
      <c r="BV40" s="739">
        <f t="shared" si="38"/>
        <v>10104.077015400362</v>
      </c>
      <c r="BW40" s="739">
        <f t="shared" si="38"/>
        <v>10104.065068308382</v>
      </c>
      <c r="BX40" s="739">
        <f t="shared" si="38"/>
        <v>10104.053469189954</v>
      </c>
      <c r="BY40" s="739">
        <f t="shared" si="38"/>
        <v>10104.042207909928</v>
      </c>
      <c r="BZ40" s="739">
        <f t="shared" si="38"/>
        <v>10104.031274628349</v>
      </c>
      <c r="CA40" s="739">
        <f t="shared" si="38"/>
        <v>10104.020659791864</v>
      </c>
      <c r="CB40" s="739">
        <f t="shared" si="38"/>
        <v>10104.010354125374</v>
      </c>
      <c r="CC40" s="739">
        <f t="shared" si="38"/>
        <v>10104.000348623927</v>
      </c>
      <c r="CD40" s="739">
        <f t="shared" si="38"/>
        <v>10103.990634544853</v>
      </c>
      <c r="CE40" s="739">
        <f t="shared" si="38"/>
        <v>10103.981203400121</v>
      </c>
      <c r="CF40" s="739">
        <f t="shared" si="38"/>
        <v>10103.972046948924</v>
      </c>
      <c r="CG40" s="739">
        <f t="shared" si="38"/>
        <v>10103.963157190479</v>
      </c>
      <c r="CH40" s="739">
        <f t="shared" si="38"/>
        <v>10103.95452635704</v>
      </c>
      <c r="CI40" s="739">
        <f t="shared" si="38"/>
        <v>10103.946146907097</v>
      </c>
      <c r="CJ40" s="739">
        <f t="shared" si="38"/>
        <v>10103.938011518805</v>
      </c>
      <c r="CK40" s="739">
        <f t="shared" ref="CK40:DW40" si="39">SUM(CK29:CK39)</f>
        <v>10103.930113083568</v>
      </c>
      <c r="CL40" s="739">
        <f t="shared" si="39"/>
        <v>10103.922444699845</v>
      </c>
      <c r="CM40" s="739">
        <f t="shared" si="39"/>
        <v>10103.914999667102</v>
      </c>
      <c r="CN40" s="739">
        <f t="shared" si="39"/>
        <v>10103.907771479975</v>
      </c>
      <c r="CO40" s="739">
        <f t="shared" si="39"/>
        <v>10103.900753822569</v>
      </c>
      <c r="CP40" s="739">
        <f t="shared" si="39"/>
        <v>10103.893940562952</v>
      </c>
      <c r="CQ40" s="739">
        <f t="shared" si="39"/>
        <v>10103.887325747788</v>
      </c>
      <c r="CR40" s="739">
        <f t="shared" si="39"/>
        <v>10103.880903597146</v>
      </c>
      <c r="CS40" s="739">
        <f t="shared" si="39"/>
        <v>10103.874668499433</v>
      </c>
      <c r="CT40" s="739">
        <f t="shared" si="39"/>
        <v>10103.86861500651</v>
      </c>
      <c r="CU40" s="739">
        <f t="shared" si="39"/>
        <v>10103.94902703486</v>
      </c>
      <c r="CV40" s="739">
        <f t="shared" si="39"/>
        <v>10103.942144226912</v>
      </c>
      <c r="CW40" s="739">
        <f t="shared" si="39"/>
        <v>10103.935429292329</v>
      </c>
      <c r="CX40" s="739">
        <f t="shared" si="39"/>
        <v>10103.928878136639</v>
      </c>
      <c r="CY40" s="740">
        <f t="shared" si="39"/>
        <v>10103.922486765236</v>
      </c>
      <c r="CZ40" s="692">
        <f t="shared" si="39"/>
        <v>989.69790907136144</v>
      </c>
      <c r="DA40" s="693">
        <f t="shared" si="39"/>
        <v>112.40558427669623</v>
      </c>
      <c r="DB40" s="693">
        <f t="shared" si="39"/>
        <v>112.40545638401359</v>
      </c>
      <c r="DC40" s="693">
        <f t="shared" si="39"/>
        <v>0</v>
      </c>
      <c r="DD40" s="693">
        <f t="shared" si="39"/>
        <v>0</v>
      </c>
      <c r="DE40" s="693">
        <f t="shared" si="39"/>
        <v>0</v>
      </c>
      <c r="DF40" s="693">
        <f t="shared" si="39"/>
        <v>0</v>
      </c>
      <c r="DG40" s="693">
        <f t="shared" si="39"/>
        <v>0</v>
      </c>
      <c r="DH40" s="693">
        <f t="shared" si="39"/>
        <v>0</v>
      </c>
      <c r="DI40" s="693">
        <f t="shared" si="39"/>
        <v>0</v>
      </c>
      <c r="DJ40" s="693">
        <f t="shared" si="39"/>
        <v>0</v>
      </c>
      <c r="DK40" s="693">
        <f t="shared" si="39"/>
        <v>0</v>
      </c>
      <c r="DL40" s="693">
        <f t="shared" si="39"/>
        <v>0</v>
      </c>
      <c r="DM40" s="693">
        <f t="shared" si="39"/>
        <v>0</v>
      </c>
      <c r="DN40" s="693">
        <f t="shared" si="39"/>
        <v>0</v>
      </c>
      <c r="DO40" s="693">
        <f t="shared" si="39"/>
        <v>0</v>
      </c>
      <c r="DP40" s="693">
        <f t="shared" si="39"/>
        <v>0</v>
      </c>
      <c r="DQ40" s="693">
        <f t="shared" si="39"/>
        <v>0</v>
      </c>
      <c r="DR40" s="693">
        <f t="shared" si="39"/>
        <v>0</v>
      </c>
      <c r="DS40" s="693">
        <f t="shared" si="39"/>
        <v>0</v>
      </c>
      <c r="DT40" s="693">
        <f t="shared" si="39"/>
        <v>0</v>
      </c>
      <c r="DU40" s="693">
        <f t="shared" si="39"/>
        <v>0</v>
      </c>
      <c r="DV40" s="693">
        <f t="shared" si="39"/>
        <v>0</v>
      </c>
      <c r="DW40" s="694">
        <f t="shared" si="39"/>
        <v>0</v>
      </c>
      <c r="DX40" s="717"/>
    </row>
    <row r="41" spans="2:128" x14ac:dyDescent="0.2">
      <c r="B41" s="535" t="s">
        <v>524</v>
      </c>
      <c r="C41" s="536" t="s">
        <v>525</v>
      </c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29"/>
      <c r="P41" s="529"/>
      <c r="Q41" s="529"/>
      <c r="R41" s="531"/>
      <c r="S41" s="546"/>
      <c r="T41" s="531"/>
      <c r="U41" s="546"/>
      <c r="V41" s="529"/>
      <c r="W41" s="529"/>
      <c r="X41" s="527">
        <f t="shared" ref="X41:BC41" si="40">SUMIF($C:$C,"59.2x",X:X)</f>
        <v>0</v>
      </c>
      <c r="Y41" s="527">
        <f t="shared" si="40"/>
        <v>0</v>
      </c>
      <c r="Z41" s="527">
        <f t="shared" si="40"/>
        <v>0</v>
      </c>
      <c r="AA41" s="527">
        <f t="shared" si="40"/>
        <v>0</v>
      </c>
      <c r="AB41" s="527">
        <f t="shared" si="40"/>
        <v>0</v>
      </c>
      <c r="AC41" s="527">
        <f t="shared" si="40"/>
        <v>0</v>
      </c>
      <c r="AD41" s="527">
        <f t="shared" si="40"/>
        <v>0</v>
      </c>
      <c r="AE41" s="527">
        <f t="shared" si="40"/>
        <v>0</v>
      </c>
      <c r="AF41" s="527">
        <f t="shared" si="40"/>
        <v>0</v>
      </c>
      <c r="AG41" s="527">
        <f t="shared" si="40"/>
        <v>0</v>
      </c>
      <c r="AH41" s="527">
        <f t="shared" si="40"/>
        <v>0</v>
      </c>
      <c r="AI41" s="527">
        <f t="shared" si="40"/>
        <v>0</v>
      </c>
      <c r="AJ41" s="527">
        <f t="shared" si="40"/>
        <v>0</v>
      </c>
      <c r="AK41" s="527">
        <f t="shared" si="40"/>
        <v>0</v>
      </c>
      <c r="AL41" s="527">
        <f t="shared" si="40"/>
        <v>0</v>
      </c>
      <c r="AM41" s="527">
        <f t="shared" si="40"/>
        <v>0</v>
      </c>
      <c r="AN41" s="527">
        <f t="shared" si="40"/>
        <v>0</v>
      </c>
      <c r="AO41" s="527">
        <f t="shared" si="40"/>
        <v>0</v>
      </c>
      <c r="AP41" s="527">
        <f t="shared" si="40"/>
        <v>0</v>
      </c>
      <c r="AQ41" s="527">
        <f t="shared" si="40"/>
        <v>0</v>
      </c>
      <c r="AR41" s="527">
        <f t="shared" si="40"/>
        <v>0</v>
      </c>
      <c r="AS41" s="527">
        <f t="shared" si="40"/>
        <v>0</v>
      </c>
      <c r="AT41" s="527">
        <f t="shared" si="40"/>
        <v>0</v>
      </c>
      <c r="AU41" s="527">
        <f t="shared" si="40"/>
        <v>0</v>
      </c>
      <c r="AV41" s="527">
        <f t="shared" si="40"/>
        <v>0</v>
      </c>
      <c r="AW41" s="527">
        <f t="shared" si="40"/>
        <v>0</v>
      </c>
      <c r="AX41" s="527">
        <f t="shared" si="40"/>
        <v>0</v>
      </c>
      <c r="AY41" s="527">
        <f t="shared" si="40"/>
        <v>0</v>
      </c>
      <c r="AZ41" s="527">
        <f t="shared" si="40"/>
        <v>0</v>
      </c>
      <c r="BA41" s="527">
        <f t="shared" si="40"/>
        <v>0</v>
      </c>
      <c r="BB41" s="527">
        <f t="shared" si="40"/>
        <v>0</v>
      </c>
      <c r="BC41" s="527">
        <f t="shared" si="40"/>
        <v>0</v>
      </c>
      <c r="BD41" s="527">
        <f t="shared" ref="BD41:CI41" si="41">SUMIF($C:$C,"59.2x",BD:BD)</f>
        <v>0</v>
      </c>
      <c r="BE41" s="527">
        <f t="shared" si="41"/>
        <v>0</v>
      </c>
      <c r="BF41" s="527">
        <f t="shared" si="41"/>
        <v>0</v>
      </c>
      <c r="BG41" s="527">
        <f t="shared" si="41"/>
        <v>0</v>
      </c>
      <c r="BH41" s="527">
        <f t="shared" si="41"/>
        <v>0</v>
      </c>
      <c r="BI41" s="527">
        <f t="shared" si="41"/>
        <v>0</v>
      </c>
      <c r="BJ41" s="527">
        <f t="shared" si="41"/>
        <v>0</v>
      </c>
      <c r="BK41" s="527">
        <f t="shared" si="41"/>
        <v>0</v>
      </c>
      <c r="BL41" s="527">
        <f t="shared" si="41"/>
        <v>0</v>
      </c>
      <c r="BM41" s="527">
        <f t="shared" si="41"/>
        <v>0</v>
      </c>
      <c r="BN41" s="527">
        <f t="shared" si="41"/>
        <v>0</v>
      </c>
      <c r="BO41" s="527">
        <f t="shared" si="41"/>
        <v>0</v>
      </c>
      <c r="BP41" s="527">
        <f t="shared" si="41"/>
        <v>0</v>
      </c>
      <c r="BQ41" s="527">
        <f t="shared" si="41"/>
        <v>0</v>
      </c>
      <c r="BR41" s="527">
        <f t="shared" si="41"/>
        <v>0</v>
      </c>
      <c r="BS41" s="527">
        <f t="shared" si="41"/>
        <v>0</v>
      </c>
      <c r="BT41" s="527">
        <f t="shared" si="41"/>
        <v>0</v>
      </c>
      <c r="BU41" s="527">
        <f t="shared" si="41"/>
        <v>0</v>
      </c>
      <c r="BV41" s="527">
        <f t="shared" si="41"/>
        <v>0</v>
      </c>
      <c r="BW41" s="527">
        <f t="shared" si="41"/>
        <v>0</v>
      </c>
      <c r="BX41" s="527">
        <f t="shared" si="41"/>
        <v>0</v>
      </c>
      <c r="BY41" s="527">
        <f t="shared" si="41"/>
        <v>0</v>
      </c>
      <c r="BZ41" s="527">
        <f t="shared" si="41"/>
        <v>0</v>
      </c>
      <c r="CA41" s="527">
        <f t="shared" si="41"/>
        <v>0</v>
      </c>
      <c r="CB41" s="527">
        <f t="shared" si="41"/>
        <v>0</v>
      </c>
      <c r="CC41" s="527">
        <f t="shared" si="41"/>
        <v>0</v>
      </c>
      <c r="CD41" s="527">
        <f t="shared" si="41"/>
        <v>0</v>
      </c>
      <c r="CE41" s="527">
        <f t="shared" si="41"/>
        <v>0</v>
      </c>
      <c r="CF41" s="527">
        <f t="shared" si="41"/>
        <v>0</v>
      </c>
      <c r="CG41" s="527">
        <f t="shared" si="41"/>
        <v>0</v>
      </c>
      <c r="CH41" s="527">
        <f t="shared" si="41"/>
        <v>0</v>
      </c>
      <c r="CI41" s="527">
        <f t="shared" si="41"/>
        <v>0</v>
      </c>
      <c r="CJ41" s="527">
        <f t="shared" ref="CJ41:DO41" si="42">SUMIF($C:$C,"59.2x",CJ:CJ)</f>
        <v>0</v>
      </c>
      <c r="CK41" s="527">
        <f t="shared" si="42"/>
        <v>0</v>
      </c>
      <c r="CL41" s="527">
        <f t="shared" si="42"/>
        <v>0</v>
      </c>
      <c r="CM41" s="527">
        <f t="shared" si="42"/>
        <v>0</v>
      </c>
      <c r="CN41" s="527">
        <f t="shared" si="42"/>
        <v>0</v>
      </c>
      <c r="CO41" s="527">
        <f t="shared" si="42"/>
        <v>0</v>
      </c>
      <c r="CP41" s="527">
        <f t="shared" si="42"/>
        <v>0</v>
      </c>
      <c r="CQ41" s="527">
        <f t="shared" si="42"/>
        <v>0</v>
      </c>
      <c r="CR41" s="527">
        <f t="shared" si="42"/>
        <v>0</v>
      </c>
      <c r="CS41" s="527">
        <f t="shared" si="42"/>
        <v>0</v>
      </c>
      <c r="CT41" s="527">
        <f t="shared" si="42"/>
        <v>0</v>
      </c>
      <c r="CU41" s="527">
        <f t="shared" si="42"/>
        <v>0</v>
      </c>
      <c r="CV41" s="527">
        <f t="shared" si="42"/>
        <v>0</v>
      </c>
      <c r="CW41" s="527">
        <f t="shared" si="42"/>
        <v>0</v>
      </c>
      <c r="CX41" s="527">
        <f t="shared" si="42"/>
        <v>0</v>
      </c>
      <c r="CY41" s="542">
        <f t="shared" si="42"/>
        <v>0</v>
      </c>
      <c r="CZ41" s="543">
        <f t="shared" si="42"/>
        <v>0</v>
      </c>
      <c r="DA41" s="543">
        <f t="shared" si="42"/>
        <v>0</v>
      </c>
      <c r="DB41" s="543">
        <f t="shared" si="42"/>
        <v>0</v>
      </c>
      <c r="DC41" s="543">
        <f t="shared" si="42"/>
        <v>0</v>
      </c>
      <c r="DD41" s="543">
        <f t="shared" si="42"/>
        <v>0</v>
      </c>
      <c r="DE41" s="543">
        <f t="shared" si="42"/>
        <v>0</v>
      </c>
      <c r="DF41" s="543">
        <f t="shared" si="42"/>
        <v>0</v>
      </c>
      <c r="DG41" s="543">
        <f t="shared" si="42"/>
        <v>0</v>
      </c>
      <c r="DH41" s="543">
        <f t="shared" si="42"/>
        <v>0</v>
      </c>
      <c r="DI41" s="543">
        <f t="shared" si="42"/>
        <v>0</v>
      </c>
      <c r="DJ41" s="543">
        <f t="shared" si="42"/>
        <v>0</v>
      </c>
      <c r="DK41" s="543">
        <f t="shared" si="42"/>
        <v>0</v>
      </c>
      <c r="DL41" s="543">
        <f t="shared" si="42"/>
        <v>0</v>
      </c>
      <c r="DM41" s="543">
        <f t="shared" si="42"/>
        <v>0</v>
      </c>
      <c r="DN41" s="543">
        <f t="shared" si="42"/>
        <v>0</v>
      </c>
      <c r="DO41" s="543">
        <f t="shared" si="42"/>
        <v>0</v>
      </c>
      <c r="DP41" s="543">
        <f t="shared" ref="DP41:DW41" si="43">SUMIF($C:$C,"59.2x",DP:DP)</f>
        <v>0</v>
      </c>
      <c r="DQ41" s="543">
        <f t="shared" si="43"/>
        <v>0</v>
      </c>
      <c r="DR41" s="543">
        <f t="shared" si="43"/>
        <v>0</v>
      </c>
      <c r="DS41" s="543">
        <f t="shared" si="43"/>
        <v>0</v>
      </c>
      <c r="DT41" s="543">
        <f t="shared" si="43"/>
        <v>0</v>
      </c>
      <c r="DU41" s="543">
        <f t="shared" si="43"/>
        <v>0</v>
      </c>
      <c r="DV41" s="543">
        <f t="shared" si="43"/>
        <v>0</v>
      </c>
      <c r="DW41" s="547">
        <f t="shared" si="43"/>
        <v>0</v>
      </c>
      <c r="DX41" s="533"/>
    </row>
    <row r="42" spans="2:128" x14ac:dyDescent="0.2">
      <c r="B42" s="548" t="s">
        <v>526</v>
      </c>
      <c r="C42" s="549" t="s">
        <v>527</v>
      </c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31"/>
      <c r="S42" s="546"/>
      <c r="T42" s="531"/>
      <c r="U42" s="550"/>
      <c r="V42" s="527"/>
      <c r="W42" s="527"/>
      <c r="X42" s="527"/>
      <c r="Y42" s="527"/>
      <c r="Z42" s="527"/>
      <c r="AA42" s="527"/>
      <c r="AB42" s="527"/>
      <c r="AC42" s="527"/>
      <c r="AD42" s="527"/>
      <c r="AE42" s="527"/>
      <c r="AF42" s="527"/>
      <c r="AG42" s="527"/>
      <c r="AH42" s="527"/>
      <c r="AI42" s="527"/>
      <c r="AJ42" s="527"/>
      <c r="AK42" s="527"/>
      <c r="AL42" s="527"/>
      <c r="AM42" s="527"/>
      <c r="AN42" s="527"/>
      <c r="AO42" s="527"/>
      <c r="AP42" s="527"/>
      <c r="AQ42" s="527"/>
      <c r="AR42" s="527"/>
      <c r="AS42" s="527"/>
      <c r="AT42" s="527"/>
      <c r="AU42" s="527"/>
      <c r="AV42" s="527"/>
      <c r="AW42" s="527"/>
      <c r="AX42" s="527"/>
      <c r="AY42" s="527"/>
      <c r="AZ42" s="527"/>
      <c r="BA42" s="527"/>
      <c r="BB42" s="527"/>
      <c r="BC42" s="527"/>
      <c r="BD42" s="527"/>
      <c r="BE42" s="527"/>
      <c r="BF42" s="527"/>
      <c r="BG42" s="527"/>
      <c r="BH42" s="527"/>
      <c r="BI42" s="527"/>
      <c r="BJ42" s="527"/>
      <c r="BK42" s="527"/>
      <c r="BL42" s="527"/>
      <c r="BM42" s="527"/>
      <c r="BN42" s="527"/>
      <c r="BO42" s="527"/>
      <c r="BP42" s="527"/>
      <c r="BQ42" s="527"/>
      <c r="BR42" s="527"/>
      <c r="BS42" s="527"/>
      <c r="BT42" s="527"/>
      <c r="BU42" s="527"/>
      <c r="BV42" s="527"/>
      <c r="BW42" s="527"/>
      <c r="BX42" s="527"/>
      <c r="BY42" s="527"/>
      <c r="BZ42" s="527"/>
      <c r="CA42" s="527"/>
      <c r="CB42" s="527"/>
      <c r="CC42" s="527"/>
      <c r="CD42" s="527"/>
      <c r="CE42" s="527"/>
      <c r="CF42" s="527"/>
      <c r="CG42" s="527"/>
      <c r="CH42" s="527"/>
      <c r="CI42" s="527"/>
      <c r="CJ42" s="527"/>
      <c r="CK42" s="527"/>
      <c r="CL42" s="527"/>
      <c r="CM42" s="527"/>
      <c r="CN42" s="527"/>
      <c r="CO42" s="527"/>
      <c r="CP42" s="527"/>
      <c r="CQ42" s="527"/>
      <c r="CR42" s="527"/>
      <c r="CS42" s="527"/>
      <c r="CT42" s="527"/>
      <c r="CU42" s="527"/>
      <c r="CV42" s="527"/>
      <c r="CW42" s="527"/>
      <c r="CX42" s="527"/>
      <c r="CY42" s="542"/>
      <c r="CZ42" s="543"/>
      <c r="DA42" s="543"/>
      <c r="DB42" s="543"/>
      <c r="DC42" s="543"/>
      <c r="DD42" s="543"/>
      <c r="DE42" s="543"/>
      <c r="DF42" s="543"/>
      <c r="DG42" s="543"/>
      <c r="DH42" s="543"/>
      <c r="DI42" s="543"/>
      <c r="DJ42" s="543"/>
      <c r="DK42" s="543"/>
      <c r="DL42" s="543"/>
      <c r="DM42" s="543"/>
      <c r="DN42" s="543"/>
      <c r="DO42" s="543"/>
      <c r="DP42" s="543"/>
      <c r="DQ42" s="543"/>
      <c r="DR42" s="543"/>
      <c r="DS42" s="543"/>
      <c r="DT42" s="543"/>
      <c r="DU42" s="543"/>
      <c r="DV42" s="543"/>
      <c r="DW42" s="547"/>
      <c r="DX42" s="533"/>
    </row>
    <row r="43" spans="2:128" x14ac:dyDescent="0.2">
      <c r="B43" s="535" t="s">
        <v>528</v>
      </c>
      <c r="C43" s="536" t="s">
        <v>529</v>
      </c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31"/>
      <c r="S43" s="546"/>
      <c r="T43" s="531"/>
      <c r="U43" s="546"/>
      <c r="V43" s="529"/>
      <c r="W43" s="529"/>
      <c r="X43" s="527">
        <f t="shared" ref="X43:BC43" si="44">SUMIF($C:$C,"60.1x",X:X)</f>
        <v>0</v>
      </c>
      <c r="Y43" s="527">
        <f t="shared" si="44"/>
        <v>0</v>
      </c>
      <c r="Z43" s="527">
        <f t="shared" si="44"/>
        <v>0</v>
      </c>
      <c r="AA43" s="527">
        <f t="shared" si="44"/>
        <v>0</v>
      </c>
      <c r="AB43" s="527">
        <f t="shared" si="44"/>
        <v>0</v>
      </c>
      <c r="AC43" s="527">
        <f t="shared" si="44"/>
        <v>0</v>
      </c>
      <c r="AD43" s="527">
        <f t="shared" si="44"/>
        <v>0</v>
      </c>
      <c r="AE43" s="527">
        <f t="shared" si="44"/>
        <v>0</v>
      </c>
      <c r="AF43" s="527">
        <f t="shared" si="44"/>
        <v>0</v>
      </c>
      <c r="AG43" s="527">
        <f t="shared" si="44"/>
        <v>0</v>
      </c>
      <c r="AH43" s="527">
        <f t="shared" si="44"/>
        <v>0</v>
      </c>
      <c r="AI43" s="527">
        <f t="shared" si="44"/>
        <v>0</v>
      </c>
      <c r="AJ43" s="527">
        <f t="shared" si="44"/>
        <v>0</v>
      </c>
      <c r="AK43" s="527">
        <f t="shared" si="44"/>
        <v>0</v>
      </c>
      <c r="AL43" s="527">
        <f t="shared" si="44"/>
        <v>0</v>
      </c>
      <c r="AM43" s="527">
        <f t="shared" si="44"/>
        <v>0</v>
      </c>
      <c r="AN43" s="527">
        <f t="shared" si="44"/>
        <v>0</v>
      </c>
      <c r="AO43" s="527">
        <f t="shared" si="44"/>
        <v>0</v>
      </c>
      <c r="AP43" s="527">
        <f t="shared" si="44"/>
        <v>0</v>
      </c>
      <c r="AQ43" s="527">
        <f t="shared" si="44"/>
        <v>0</v>
      </c>
      <c r="AR43" s="527">
        <f t="shared" si="44"/>
        <v>0</v>
      </c>
      <c r="AS43" s="527">
        <f t="shared" si="44"/>
        <v>0</v>
      </c>
      <c r="AT43" s="527">
        <f t="shared" si="44"/>
        <v>0</v>
      </c>
      <c r="AU43" s="527">
        <f t="shared" si="44"/>
        <v>0</v>
      </c>
      <c r="AV43" s="527">
        <f t="shared" si="44"/>
        <v>0</v>
      </c>
      <c r="AW43" s="527">
        <f t="shared" si="44"/>
        <v>0</v>
      </c>
      <c r="AX43" s="527">
        <f t="shared" si="44"/>
        <v>0</v>
      </c>
      <c r="AY43" s="527">
        <f t="shared" si="44"/>
        <v>0</v>
      </c>
      <c r="AZ43" s="527">
        <f t="shared" si="44"/>
        <v>0</v>
      </c>
      <c r="BA43" s="527">
        <f t="shared" si="44"/>
        <v>0</v>
      </c>
      <c r="BB43" s="527">
        <f t="shared" si="44"/>
        <v>0</v>
      </c>
      <c r="BC43" s="527">
        <f t="shared" si="44"/>
        <v>0</v>
      </c>
      <c r="BD43" s="527">
        <f t="shared" ref="BD43:CI43" si="45">SUMIF($C:$C,"60.1x",BD:BD)</f>
        <v>0</v>
      </c>
      <c r="BE43" s="527">
        <f t="shared" si="45"/>
        <v>0</v>
      </c>
      <c r="BF43" s="527">
        <f t="shared" si="45"/>
        <v>0</v>
      </c>
      <c r="BG43" s="527">
        <f t="shared" si="45"/>
        <v>0</v>
      </c>
      <c r="BH43" s="527">
        <f t="shared" si="45"/>
        <v>0</v>
      </c>
      <c r="BI43" s="527">
        <f t="shared" si="45"/>
        <v>0</v>
      </c>
      <c r="BJ43" s="527">
        <f t="shared" si="45"/>
        <v>0</v>
      </c>
      <c r="BK43" s="527">
        <f t="shared" si="45"/>
        <v>0</v>
      </c>
      <c r="BL43" s="527">
        <f t="shared" si="45"/>
        <v>0</v>
      </c>
      <c r="BM43" s="527">
        <f t="shared" si="45"/>
        <v>0</v>
      </c>
      <c r="BN43" s="527">
        <f t="shared" si="45"/>
        <v>0</v>
      </c>
      <c r="BO43" s="527">
        <f t="shared" si="45"/>
        <v>0</v>
      </c>
      <c r="BP43" s="527">
        <f t="shared" si="45"/>
        <v>0</v>
      </c>
      <c r="BQ43" s="527">
        <f t="shared" si="45"/>
        <v>0</v>
      </c>
      <c r="BR43" s="527">
        <f t="shared" si="45"/>
        <v>0</v>
      </c>
      <c r="BS43" s="527">
        <f t="shared" si="45"/>
        <v>0</v>
      </c>
      <c r="BT43" s="527">
        <f t="shared" si="45"/>
        <v>0</v>
      </c>
      <c r="BU43" s="527">
        <f t="shared" si="45"/>
        <v>0</v>
      </c>
      <c r="BV43" s="527">
        <f t="shared" si="45"/>
        <v>0</v>
      </c>
      <c r="BW43" s="527">
        <f t="shared" si="45"/>
        <v>0</v>
      </c>
      <c r="BX43" s="527">
        <f t="shared" si="45"/>
        <v>0</v>
      </c>
      <c r="BY43" s="527">
        <f t="shared" si="45"/>
        <v>0</v>
      </c>
      <c r="BZ43" s="527">
        <f t="shared" si="45"/>
        <v>0</v>
      </c>
      <c r="CA43" s="527">
        <f t="shared" si="45"/>
        <v>0</v>
      </c>
      <c r="CB43" s="527">
        <f t="shared" si="45"/>
        <v>0</v>
      </c>
      <c r="CC43" s="527">
        <f t="shared" si="45"/>
        <v>0</v>
      </c>
      <c r="CD43" s="527">
        <f t="shared" si="45"/>
        <v>0</v>
      </c>
      <c r="CE43" s="527">
        <f t="shared" si="45"/>
        <v>0</v>
      </c>
      <c r="CF43" s="527">
        <f t="shared" si="45"/>
        <v>0</v>
      </c>
      <c r="CG43" s="527">
        <f t="shared" si="45"/>
        <v>0</v>
      </c>
      <c r="CH43" s="527">
        <f t="shared" si="45"/>
        <v>0</v>
      </c>
      <c r="CI43" s="527">
        <f t="shared" si="45"/>
        <v>0</v>
      </c>
      <c r="CJ43" s="527">
        <f t="shared" ref="CJ43:DO43" si="46">SUMIF($C:$C,"60.1x",CJ:CJ)</f>
        <v>0</v>
      </c>
      <c r="CK43" s="527">
        <f t="shared" si="46"/>
        <v>0</v>
      </c>
      <c r="CL43" s="527">
        <f t="shared" si="46"/>
        <v>0</v>
      </c>
      <c r="CM43" s="527">
        <f t="shared" si="46"/>
        <v>0</v>
      </c>
      <c r="CN43" s="527">
        <f t="shared" si="46"/>
        <v>0</v>
      </c>
      <c r="CO43" s="527">
        <f t="shared" si="46"/>
        <v>0</v>
      </c>
      <c r="CP43" s="527">
        <f t="shared" si="46"/>
        <v>0</v>
      </c>
      <c r="CQ43" s="527">
        <f t="shared" si="46"/>
        <v>0</v>
      </c>
      <c r="CR43" s="527">
        <f t="shared" si="46"/>
        <v>0</v>
      </c>
      <c r="CS43" s="527">
        <f t="shared" si="46"/>
        <v>0</v>
      </c>
      <c r="CT43" s="527">
        <f t="shared" si="46"/>
        <v>0</v>
      </c>
      <c r="CU43" s="527">
        <f t="shared" si="46"/>
        <v>0</v>
      </c>
      <c r="CV43" s="527">
        <f t="shared" si="46"/>
        <v>0</v>
      </c>
      <c r="CW43" s="527">
        <f t="shared" si="46"/>
        <v>0</v>
      </c>
      <c r="CX43" s="527">
        <f t="shared" si="46"/>
        <v>0</v>
      </c>
      <c r="CY43" s="542">
        <f t="shared" si="46"/>
        <v>0</v>
      </c>
      <c r="CZ43" s="543">
        <f t="shared" si="46"/>
        <v>0</v>
      </c>
      <c r="DA43" s="543">
        <f t="shared" si="46"/>
        <v>0</v>
      </c>
      <c r="DB43" s="543">
        <f t="shared" si="46"/>
        <v>0</v>
      </c>
      <c r="DC43" s="543">
        <f t="shared" si="46"/>
        <v>0</v>
      </c>
      <c r="DD43" s="543">
        <f t="shared" si="46"/>
        <v>0</v>
      </c>
      <c r="DE43" s="543">
        <f t="shared" si="46"/>
        <v>0</v>
      </c>
      <c r="DF43" s="543">
        <f t="shared" si="46"/>
        <v>0</v>
      </c>
      <c r="DG43" s="543">
        <f t="shared" si="46"/>
        <v>0</v>
      </c>
      <c r="DH43" s="543">
        <f t="shared" si="46"/>
        <v>0</v>
      </c>
      <c r="DI43" s="543">
        <f t="shared" si="46"/>
        <v>0</v>
      </c>
      <c r="DJ43" s="543">
        <f t="shared" si="46"/>
        <v>0</v>
      </c>
      <c r="DK43" s="543">
        <f t="shared" si="46"/>
        <v>0</v>
      </c>
      <c r="DL43" s="543">
        <f t="shared" si="46"/>
        <v>0</v>
      </c>
      <c r="DM43" s="543">
        <f t="shared" si="46"/>
        <v>0</v>
      </c>
      <c r="DN43" s="543">
        <f t="shared" si="46"/>
        <v>0</v>
      </c>
      <c r="DO43" s="543">
        <f t="shared" si="46"/>
        <v>0</v>
      </c>
      <c r="DP43" s="543">
        <f t="shared" ref="DP43:DW43" si="47">SUMIF($C:$C,"60.1x",DP:DP)</f>
        <v>0</v>
      </c>
      <c r="DQ43" s="543">
        <f t="shared" si="47"/>
        <v>0</v>
      </c>
      <c r="DR43" s="543">
        <f t="shared" si="47"/>
        <v>0</v>
      </c>
      <c r="DS43" s="543">
        <f t="shared" si="47"/>
        <v>0</v>
      </c>
      <c r="DT43" s="543">
        <f t="shared" si="47"/>
        <v>0</v>
      </c>
      <c r="DU43" s="543">
        <f t="shared" si="47"/>
        <v>0</v>
      </c>
      <c r="DV43" s="543">
        <f t="shared" si="47"/>
        <v>0</v>
      </c>
      <c r="DW43" s="547">
        <f t="shared" si="47"/>
        <v>0</v>
      </c>
      <c r="DX43" s="533"/>
    </row>
    <row r="44" spans="2:128" x14ac:dyDescent="0.2">
      <c r="B44" s="535" t="s">
        <v>530</v>
      </c>
      <c r="C44" s="536" t="s">
        <v>531</v>
      </c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529"/>
      <c r="R44" s="531"/>
      <c r="S44" s="546"/>
      <c r="T44" s="531"/>
      <c r="U44" s="546"/>
      <c r="V44" s="529"/>
      <c r="W44" s="529"/>
      <c r="X44" s="527">
        <f t="shared" ref="X44:BC44" si="48">SUMIF($C:$C,"60.2x",X:X)</f>
        <v>0</v>
      </c>
      <c r="Y44" s="527">
        <f t="shared" si="48"/>
        <v>0</v>
      </c>
      <c r="Z44" s="527">
        <f t="shared" si="48"/>
        <v>0</v>
      </c>
      <c r="AA44" s="527">
        <f t="shared" si="48"/>
        <v>0</v>
      </c>
      <c r="AB44" s="527">
        <f t="shared" si="48"/>
        <v>0</v>
      </c>
      <c r="AC44" s="527">
        <f t="shared" si="48"/>
        <v>0</v>
      </c>
      <c r="AD44" s="527">
        <f t="shared" si="48"/>
        <v>0</v>
      </c>
      <c r="AE44" s="527">
        <f t="shared" si="48"/>
        <v>0</v>
      </c>
      <c r="AF44" s="527">
        <f t="shared" si="48"/>
        <v>0</v>
      </c>
      <c r="AG44" s="527">
        <f t="shared" si="48"/>
        <v>0</v>
      </c>
      <c r="AH44" s="527">
        <f t="shared" si="48"/>
        <v>0</v>
      </c>
      <c r="AI44" s="527">
        <f t="shared" si="48"/>
        <v>0</v>
      </c>
      <c r="AJ44" s="527">
        <f t="shared" si="48"/>
        <v>0</v>
      </c>
      <c r="AK44" s="527">
        <f t="shared" si="48"/>
        <v>0</v>
      </c>
      <c r="AL44" s="527">
        <f t="shared" si="48"/>
        <v>0</v>
      </c>
      <c r="AM44" s="527">
        <f t="shared" si="48"/>
        <v>0</v>
      </c>
      <c r="AN44" s="527">
        <f t="shared" si="48"/>
        <v>0</v>
      </c>
      <c r="AO44" s="527">
        <f t="shared" si="48"/>
        <v>0</v>
      </c>
      <c r="AP44" s="527">
        <f t="shared" si="48"/>
        <v>0</v>
      </c>
      <c r="AQ44" s="527">
        <f t="shared" si="48"/>
        <v>0</v>
      </c>
      <c r="AR44" s="527">
        <f t="shared" si="48"/>
        <v>0</v>
      </c>
      <c r="AS44" s="527">
        <f t="shared" si="48"/>
        <v>0</v>
      </c>
      <c r="AT44" s="527">
        <f t="shared" si="48"/>
        <v>0</v>
      </c>
      <c r="AU44" s="527">
        <f t="shared" si="48"/>
        <v>0</v>
      </c>
      <c r="AV44" s="527">
        <f t="shared" si="48"/>
        <v>0</v>
      </c>
      <c r="AW44" s="527">
        <f t="shared" si="48"/>
        <v>0</v>
      </c>
      <c r="AX44" s="527">
        <f t="shared" si="48"/>
        <v>0</v>
      </c>
      <c r="AY44" s="527">
        <f t="shared" si="48"/>
        <v>0</v>
      </c>
      <c r="AZ44" s="527">
        <f t="shared" si="48"/>
        <v>0</v>
      </c>
      <c r="BA44" s="527">
        <f t="shared" si="48"/>
        <v>0</v>
      </c>
      <c r="BB44" s="527">
        <f t="shared" si="48"/>
        <v>0</v>
      </c>
      <c r="BC44" s="527">
        <f t="shared" si="48"/>
        <v>0</v>
      </c>
      <c r="BD44" s="527">
        <f t="shared" ref="BD44:CI44" si="49">SUMIF($C:$C,"60.2x",BD:BD)</f>
        <v>0</v>
      </c>
      <c r="BE44" s="527">
        <f t="shared" si="49"/>
        <v>0</v>
      </c>
      <c r="BF44" s="527">
        <f t="shared" si="49"/>
        <v>0</v>
      </c>
      <c r="BG44" s="527">
        <f t="shared" si="49"/>
        <v>0</v>
      </c>
      <c r="BH44" s="527">
        <f t="shared" si="49"/>
        <v>0</v>
      </c>
      <c r="BI44" s="527">
        <f t="shared" si="49"/>
        <v>0</v>
      </c>
      <c r="BJ44" s="527">
        <f t="shared" si="49"/>
        <v>0</v>
      </c>
      <c r="BK44" s="527">
        <f t="shared" si="49"/>
        <v>0</v>
      </c>
      <c r="BL44" s="527">
        <f t="shared" si="49"/>
        <v>0</v>
      </c>
      <c r="BM44" s="527">
        <f t="shared" si="49"/>
        <v>0</v>
      </c>
      <c r="BN44" s="527">
        <f t="shared" si="49"/>
        <v>0</v>
      </c>
      <c r="BO44" s="527">
        <f t="shared" si="49"/>
        <v>0</v>
      </c>
      <c r="BP44" s="527">
        <f t="shared" si="49"/>
        <v>0</v>
      </c>
      <c r="BQ44" s="527">
        <f t="shared" si="49"/>
        <v>0</v>
      </c>
      <c r="BR44" s="527">
        <f t="shared" si="49"/>
        <v>0</v>
      </c>
      <c r="BS44" s="527">
        <f t="shared" si="49"/>
        <v>0</v>
      </c>
      <c r="BT44" s="527">
        <f t="shared" si="49"/>
        <v>0</v>
      </c>
      <c r="BU44" s="527">
        <f t="shared" si="49"/>
        <v>0</v>
      </c>
      <c r="BV44" s="527">
        <f t="shared" si="49"/>
        <v>0</v>
      </c>
      <c r="BW44" s="527">
        <f t="shared" si="49"/>
        <v>0</v>
      </c>
      <c r="BX44" s="527">
        <f t="shared" si="49"/>
        <v>0</v>
      </c>
      <c r="BY44" s="527">
        <f t="shared" si="49"/>
        <v>0</v>
      </c>
      <c r="BZ44" s="527">
        <f t="shared" si="49"/>
        <v>0</v>
      </c>
      <c r="CA44" s="527">
        <f t="shared" si="49"/>
        <v>0</v>
      </c>
      <c r="CB44" s="527">
        <f t="shared" si="49"/>
        <v>0</v>
      </c>
      <c r="CC44" s="527">
        <f t="shared" si="49"/>
        <v>0</v>
      </c>
      <c r="CD44" s="527">
        <f t="shared" si="49"/>
        <v>0</v>
      </c>
      <c r="CE44" s="527">
        <f t="shared" si="49"/>
        <v>0</v>
      </c>
      <c r="CF44" s="527">
        <f t="shared" si="49"/>
        <v>0</v>
      </c>
      <c r="CG44" s="527">
        <f t="shared" si="49"/>
        <v>0</v>
      </c>
      <c r="CH44" s="527">
        <f t="shared" si="49"/>
        <v>0</v>
      </c>
      <c r="CI44" s="527">
        <f t="shared" si="49"/>
        <v>0</v>
      </c>
      <c r="CJ44" s="527">
        <f t="shared" ref="CJ44:DO44" si="50">SUMIF($C:$C,"60.2x",CJ:CJ)</f>
        <v>0</v>
      </c>
      <c r="CK44" s="527">
        <f t="shared" si="50"/>
        <v>0</v>
      </c>
      <c r="CL44" s="527">
        <f t="shared" si="50"/>
        <v>0</v>
      </c>
      <c r="CM44" s="527">
        <f t="shared" si="50"/>
        <v>0</v>
      </c>
      <c r="CN44" s="527">
        <f t="shared" si="50"/>
        <v>0</v>
      </c>
      <c r="CO44" s="527">
        <f t="shared" si="50"/>
        <v>0</v>
      </c>
      <c r="CP44" s="527">
        <f t="shared" si="50"/>
        <v>0</v>
      </c>
      <c r="CQ44" s="527">
        <f t="shared" si="50"/>
        <v>0</v>
      </c>
      <c r="CR44" s="527">
        <f t="shared" si="50"/>
        <v>0</v>
      </c>
      <c r="CS44" s="527">
        <f t="shared" si="50"/>
        <v>0</v>
      </c>
      <c r="CT44" s="527">
        <f t="shared" si="50"/>
        <v>0</v>
      </c>
      <c r="CU44" s="527">
        <f t="shared" si="50"/>
        <v>0</v>
      </c>
      <c r="CV44" s="527">
        <f t="shared" si="50"/>
        <v>0</v>
      </c>
      <c r="CW44" s="527">
        <f t="shared" si="50"/>
        <v>0</v>
      </c>
      <c r="CX44" s="527">
        <f t="shared" si="50"/>
        <v>0</v>
      </c>
      <c r="CY44" s="542">
        <f t="shared" si="50"/>
        <v>0</v>
      </c>
      <c r="CZ44" s="543">
        <f t="shared" si="50"/>
        <v>0</v>
      </c>
      <c r="DA44" s="543">
        <f t="shared" si="50"/>
        <v>0</v>
      </c>
      <c r="DB44" s="543">
        <f t="shared" si="50"/>
        <v>0</v>
      </c>
      <c r="DC44" s="543">
        <f t="shared" si="50"/>
        <v>0</v>
      </c>
      <c r="DD44" s="543">
        <f t="shared" si="50"/>
        <v>0</v>
      </c>
      <c r="DE44" s="543">
        <f t="shared" si="50"/>
        <v>0</v>
      </c>
      <c r="DF44" s="543">
        <f t="shared" si="50"/>
        <v>0</v>
      </c>
      <c r="DG44" s="543">
        <f t="shared" si="50"/>
        <v>0</v>
      </c>
      <c r="DH44" s="543">
        <f t="shared" si="50"/>
        <v>0</v>
      </c>
      <c r="DI44" s="543">
        <f t="shared" si="50"/>
        <v>0</v>
      </c>
      <c r="DJ44" s="543">
        <f t="shared" si="50"/>
        <v>0</v>
      </c>
      <c r="DK44" s="543">
        <f t="shared" si="50"/>
        <v>0</v>
      </c>
      <c r="DL44" s="543">
        <f t="shared" si="50"/>
        <v>0</v>
      </c>
      <c r="DM44" s="543">
        <f t="shared" si="50"/>
        <v>0</v>
      </c>
      <c r="DN44" s="543">
        <f t="shared" si="50"/>
        <v>0</v>
      </c>
      <c r="DO44" s="543">
        <f t="shared" si="50"/>
        <v>0</v>
      </c>
      <c r="DP44" s="543">
        <f t="shared" ref="DP44:DW44" si="51">SUMIF($C:$C,"60.2x",DP:DP)</f>
        <v>0</v>
      </c>
      <c r="DQ44" s="543">
        <f t="shared" si="51"/>
        <v>0</v>
      </c>
      <c r="DR44" s="543">
        <f t="shared" si="51"/>
        <v>0</v>
      </c>
      <c r="DS44" s="543">
        <f t="shared" si="51"/>
        <v>0</v>
      </c>
      <c r="DT44" s="543">
        <f t="shared" si="51"/>
        <v>0</v>
      </c>
      <c r="DU44" s="543">
        <f t="shared" si="51"/>
        <v>0</v>
      </c>
      <c r="DV44" s="543">
        <f t="shared" si="51"/>
        <v>0</v>
      </c>
      <c r="DW44" s="547">
        <f t="shared" si="51"/>
        <v>0</v>
      </c>
      <c r="DX44" s="533"/>
    </row>
    <row r="45" spans="2:128" ht="15.75" x14ac:dyDescent="0.25">
      <c r="B45" s="548" t="s">
        <v>532</v>
      </c>
      <c r="C45" s="549" t="s">
        <v>533</v>
      </c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31"/>
      <c r="S45" s="546"/>
      <c r="T45" s="531"/>
      <c r="U45" s="550"/>
      <c r="V45" s="527"/>
      <c r="W45" s="527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  <c r="AS45" s="551"/>
      <c r="AT45" s="551"/>
      <c r="AU45" s="551"/>
      <c r="AV45" s="551"/>
      <c r="AW45" s="551"/>
      <c r="AX45" s="551"/>
      <c r="AY45" s="551"/>
      <c r="AZ45" s="551"/>
      <c r="BA45" s="551"/>
      <c r="BB45" s="551"/>
      <c r="BC45" s="551"/>
      <c r="BD45" s="551"/>
      <c r="BE45" s="551"/>
      <c r="BF45" s="551"/>
      <c r="BG45" s="551"/>
      <c r="BH45" s="551"/>
      <c r="BI45" s="551"/>
      <c r="BJ45" s="551"/>
      <c r="BK45" s="551"/>
      <c r="BL45" s="551"/>
      <c r="BM45" s="551"/>
      <c r="BN45" s="551"/>
      <c r="BO45" s="551"/>
      <c r="BP45" s="551"/>
      <c r="BQ45" s="551"/>
      <c r="BR45" s="551"/>
      <c r="BS45" s="551"/>
      <c r="BT45" s="551"/>
      <c r="BU45" s="551"/>
      <c r="BV45" s="551"/>
      <c r="BW45" s="551"/>
      <c r="BX45" s="551"/>
      <c r="BY45" s="551"/>
      <c r="BZ45" s="551"/>
      <c r="CA45" s="551"/>
      <c r="CB45" s="551"/>
      <c r="CC45" s="551"/>
      <c r="CD45" s="551"/>
      <c r="CE45" s="551"/>
      <c r="CF45" s="551"/>
      <c r="CG45" s="551"/>
      <c r="CH45" s="551"/>
      <c r="CI45" s="551"/>
      <c r="CJ45" s="551"/>
      <c r="CK45" s="551"/>
      <c r="CL45" s="551"/>
      <c r="CM45" s="551"/>
      <c r="CN45" s="551"/>
      <c r="CO45" s="551"/>
      <c r="CP45" s="551"/>
      <c r="CQ45" s="551"/>
      <c r="CR45" s="551"/>
      <c r="CS45" s="551"/>
      <c r="CT45" s="551"/>
      <c r="CU45" s="551"/>
      <c r="CV45" s="551"/>
      <c r="CW45" s="551"/>
      <c r="CX45" s="551"/>
      <c r="CY45" s="552"/>
      <c r="CZ45" s="553"/>
      <c r="DA45" s="553"/>
      <c r="DB45" s="553"/>
      <c r="DC45" s="553"/>
      <c r="DD45" s="553"/>
      <c r="DE45" s="553"/>
      <c r="DF45" s="553"/>
      <c r="DG45" s="553"/>
      <c r="DH45" s="553"/>
      <c r="DI45" s="553"/>
      <c r="DJ45" s="553"/>
      <c r="DK45" s="553"/>
      <c r="DL45" s="553"/>
      <c r="DM45" s="553"/>
      <c r="DN45" s="553"/>
      <c r="DO45" s="553"/>
      <c r="DP45" s="553"/>
      <c r="DQ45" s="553"/>
      <c r="DR45" s="553"/>
      <c r="DS45" s="553"/>
      <c r="DT45" s="553"/>
      <c r="DU45" s="553"/>
      <c r="DV45" s="553"/>
      <c r="DW45" s="554"/>
      <c r="DX45" s="533"/>
    </row>
    <row r="46" spans="2:128" x14ac:dyDescent="0.2">
      <c r="B46" s="555" t="s">
        <v>534</v>
      </c>
      <c r="C46" s="616" t="s">
        <v>539</v>
      </c>
      <c r="D46" s="529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31"/>
      <c r="S46" s="546"/>
      <c r="T46" s="531"/>
      <c r="U46" s="546"/>
      <c r="V46" s="529"/>
      <c r="W46" s="529"/>
      <c r="X46" s="527">
        <f t="shared" ref="X46:BC46" si="52">SUMIF($C:$C,"61.1x",X:X)</f>
        <v>0</v>
      </c>
      <c r="Y46" s="527">
        <f t="shared" si="52"/>
        <v>0</v>
      </c>
      <c r="Z46" s="527">
        <f t="shared" si="52"/>
        <v>0</v>
      </c>
      <c r="AA46" s="527">
        <f t="shared" si="52"/>
        <v>0</v>
      </c>
      <c r="AB46" s="527">
        <f t="shared" si="52"/>
        <v>0</v>
      </c>
      <c r="AC46" s="527">
        <f t="shared" si="52"/>
        <v>0</v>
      </c>
      <c r="AD46" s="527">
        <f t="shared" si="52"/>
        <v>0</v>
      </c>
      <c r="AE46" s="527">
        <f t="shared" si="52"/>
        <v>0</v>
      </c>
      <c r="AF46" s="527">
        <f t="shared" si="52"/>
        <v>0</v>
      </c>
      <c r="AG46" s="527">
        <f t="shared" si="52"/>
        <v>0</v>
      </c>
      <c r="AH46" s="527">
        <f t="shared" si="52"/>
        <v>0</v>
      </c>
      <c r="AI46" s="527">
        <f t="shared" si="52"/>
        <v>0</v>
      </c>
      <c r="AJ46" s="527">
        <f t="shared" si="52"/>
        <v>0</v>
      </c>
      <c r="AK46" s="527">
        <f t="shared" si="52"/>
        <v>0</v>
      </c>
      <c r="AL46" s="527">
        <f t="shared" si="52"/>
        <v>0</v>
      </c>
      <c r="AM46" s="527">
        <f t="shared" si="52"/>
        <v>0</v>
      </c>
      <c r="AN46" s="527">
        <f t="shared" si="52"/>
        <v>0</v>
      </c>
      <c r="AO46" s="527">
        <f t="shared" si="52"/>
        <v>0</v>
      </c>
      <c r="AP46" s="527">
        <f t="shared" si="52"/>
        <v>0</v>
      </c>
      <c r="AQ46" s="527">
        <f t="shared" si="52"/>
        <v>0</v>
      </c>
      <c r="AR46" s="527">
        <f t="shared" si="52"/>
        <v>0</v>
      </c>
      <c r="AS46" s="527">
        <f t="shared" si="52"/>
        <v>0</v>
      </c>
      <c r="AT46" s="527">
        <f t="shared" si="52"/>
        <v>0</v>
      </c>
      <c r="AU46" s="527">
        <f t="shared" si="52"/>
        <v>0</v>
      </c>
      <c r="AV46" s="527">
        <f t="shared" si="52"/>
        <v>0</v>
      </c>
      <c r="AW46" s="527">
        <f t="shared" si="52"/>
        <v>0</v>
      </c>
      <c r="AX46" s="527">
        <f t="shared" si="52"/>
        <v>0</v>
      </c>
      <c r="AY46" s="527">
        <f t="shared" si="52"/>
        <v>0</v>
      </c>
      <c r="AZ46" s="527">
        <f t="shared" si="52"/>
        <v>0</v>
      </c>
      <c r="BA46" s="527">
        <f t="shared" si="52"/>
        <v>0</v>
      </c>
      <c r="BB46" s="527">
        <f t="shared" si="52"/>
        <v>0</v>
      </c>
      <c r="BC46" s="527">
        <f t="shared" si="52"/>
        <v>0</v>
      </c>
      <c r="BD46" s="527">
        <f t="shared" ref="BD46:CI46" si="53">SUMIF($C:$C,"61.1x",BD:BD)</f>
        <v>0</v>
      </c>
      <c r="BE46" s="527">
        <f t="shared" si="53"/>
        <v>0</v>
      </c>
      <c r="BF46" s="527">
        <f t="shared" si="53"/>
        <v>0</v>
      </c>
      <c r="BG46" s="527">
        <f t="shared" si="53"/>
        <v>0</v>
      </c>
      <c r="BH46" s="527">
        <f t="shared" si="53"/>
        <v>0</v>
      </c>
      <c r="BI46" s="527">
        <f t="shared" si="53"/>
        <v>0</v>
      </c>
      <c r="BJ46" s="527">
        <f t="shared" si="53"/>
        <v>0</v>
      </c>
      <c r="BK46" s="527">
        <f t="shared" si="53"/>
        <v>0</v>
      </c>
      <c r="BL46" s="527">
        <f t="shared" si="53"/>
        <v>0</v>
      </c>
      <c r="BM46" s="527">
        <f t="shared" si="53"/>
        <v>0</v>
      </c>
      <c r="BN46" s="527">
        <f t="shared" si="53"/>
        <v>0</v>
      </c>
      <c r="BO46" s="527">
        <f t="shared" si="53"/>
        <v>0</v>
      </c>
      <c r="BP46" s="527">
        <f t="shared" si="53"/>
        <v>0</v>
      </c>
      <c r="BQ46" s="527">
        <f t="shared" si="53"/>
        <v>0</v>
      </c>
      <c r="BR46" s="527">
        <f t="shared" si="53"/>
        <v>0</v>
      </c>
      <c r="BS46" s="527">
        <f t="shared" si="53"/>
        <v>0</v>
      </c>
      <c r="BT46" s="527">
        <f t="shared" si="53"/>
        <v>0</v>
      </c>
      <c r="BU46" s="527">
        <f t="shared" si="53"/>
        <v>0</v>
      </c>
      <c r="BV46" s="527">
        <f t="shared" si="53"/>
        <v>0</v>
      </c>
      <c r="BW46" s="527">
        <f t="shared" si="53"/>
        <v>0</v>
      </c>
      <c r="BX46" s="527">
        <f t="shared" si="53"/>
        <v>0</v>
      </c>
      <c r="BY46" s="527">
        <f t="shared" si="53"/>
        <v>0</v>
      </c>
      <c r="BZ46" s="527">
        <f t="shared" si="53"/>
        <v>0</v>
      </c>
      <c r="CA46" s="527">
        <f t="shared" si="53"/>
        <v>0</v>
      </c>
      <c r="CB46" s="527">
        <f t="shared" si="53"/>
        <v>0</v>
      </c>
      <c r="CC46" s="527">
        <f t="shared" si="53"/>
        <v>0</v>
      </c>
      <c r="CD46" s="527">
        <f t="shared" si="53"/>
        <v>0</v>
      </c>
      <c r="CE46" s="527">
        <f t="shared" si="53"/>
        <v>0</v>
      </c>
      <c r="CF46" s="527">
        <f t="shared" si="53"/>
        <v>0</v>
      </c>
      <c r="CG46" s="527">
        <f t="shared" si="53"/>
        <v>0</v>
      </c>
      <c r="CH46" s="527">
        <f t="shared" si="53"/>
        <v>0</v>
      </c>
      <c r="CI46" s="527">
        <f t="shared" si="53"/>
        <v>0</v>
      </c>
      <c r="CJ46" s="527">
        <f t="shared" ref="CJ46:DO46" si="54">SUMIF($C:$C,"61.1x",CJ:CJ)</f>
        <v>0</v>
      </c>
      <c r="CK46" s="527">
        <f t="shared" si="54"/>
        <v>0</v>
      </c>
      <c r="CL46" s="527">
        <f t="shared" si="54"/>
        <v>0</v>
      </c>
      <c r="CM46" s="527">
        <f t="shared" si="54"/>
        <v>0</v>
      </c>
      <c r="CN46" s="527">
        <f t="shared" si="54"/>
        <v>0</v>
      </c>
      <c r="CO46" s="527">
        <f t="shared" si="54"/>
        <v>0</v>
      </c>
      <c r="CP46" s="527">
        <f t="shared" si="54"/>
        <v>0</v>
      </c>
      <c r="CQ46" s="527">
        <f t="shared" si="54"/>
        <v>0</v>
      </c>
      <c r="CR46" s="527">
        <f t="shared" si="54"/>
        <v>0</v>
      </c>
      <c r="CS46" s="527">
        <f t="shared" si="54"/>
        <v>0</v>
      </c>
      <c r="CT46" s="527">
        <f t="shared" si="54"/>
        <v>0</v>
      </c>
      <c r="CU46" s="527">
        <f t="shared" si="54"/>
        <v>0</v>
      </c>
      <c r="CV46" s="527">
        <f t="shared" si="54"/>
        <v>0</v>
      </c>
      <c r="CW46" s="527">
        <f t="shared" si="54"/>
        <v>0</v>
      </c>
      <c r="CX46" s="527">
        <f t="shared" si="54"/>
        <v>0</v>
      </c>
      <c r="CY46" s="542">
        <f t="shared" si="54"/>
        <v>0</v>
      </c>
      <c r="CZ46" s="543">
        <f t="shared" si="54"/>
        <v>0</v>
      </c>
      <c r="DA46" s="543">
        <f t="shared" si="54"/>
        <v>0</v>
      </c>
      <c r="DB46" s="543">
        <f t="shared" si="54"/>
        <v>0</v>
      </c>
      <c r="DC46" s="543">
        <f t="shared" si="54"/>
        <v>0</v>
      </c>
      <c r="DD46" s="543">
        <f t="shared" si="54"/>
        <v>0</v>
      </c>
      <c r="DE46" s="543">
        <f t="shared" si="54"/>
        <v>0</v>
      </c>
      <c r="DF46" s="543">
        <f t="shared" si="54"/>
        <v>0</v>
      </c>
      <c r="DG46" s="543">
        <f t="shared" si="54"/>
        <v>0</v>
      </c>
      <c r="DH46" s="543">
        <f t="shared" si="54"/>
        <v>0</v>
      </c>
      <c r="DI46" s="543">
        <f t="shared" si="54"/>
        <v>0</v>
      </c>
      <c r="DJ46" s="543">
        <f t="shared" si="54"/>
        <v>0</v>
      </c>
      <c r="DK46" s="543">
        <f t="shared" si="54"/>
        <v>0</v>
      </c>
      <c r="DL46" s="543">
        <f t="shared" si="54"/>
        <v>0</v>
      </c>
      <c r="DM46" s="543">
        <f t="shared" si="54"/>
        <v>0</v>
      </c>
      <c r="DN46" s="543">
        <f t="shared" si="54"/>
        <v>0</v>
      </c>
      <c r="DO46" s="543">
        <f t="shared" si="54"/>
        <v>0</v>
      </c>
      <c r="DP46" s="543">
        <f t="shared" ref="DP46:DW46" si="55">SUMIF($C:$C,"61.1x",DP:DP)</f>
        <v>0</v>
      </c>
      <c r="DQ46" s="543">
        <f t="shared" si="55"/>
        <v>0</v>
      </c>
      <c r="DR46" s="543">
        <f t="shared" si="55"/>
        <v>0</v>
      </c>
      <c r="DS46" s="543">
        <f t="shared" si="55"/>
        <v>0</v>
      </c>
      <c r="DT46" s="543">
        <f t="shared" si="55"/>
        <v>0</v>
      </c>
      <c r="DU46" s="543">
        <f t="shared" si="55"/>
        <v>0</v>
      </c>
      <c r="DV46" s="543">
        <f t="shared" si="55"/>
        <v>0</v>
      </c>
      <c r="DW46" s="547">
        <f t="shared" si="55"/>
        <v>0</v>
      </c>
      <c r="DX46" s="533"/>
    </row>
    <row r="47" spans="2:128" x14ac:dyDescent="0.2">
      <c r="B47" s="555" t="s">
        <v>536</v>
      </c>
      <c r="C47" s="616" t="s">
        <v>541</v>
      </c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31"/>
      <c r="S47" s="546"/>
      <c r="T47" s="531"/>
      <c r="U47" s="546"/>
      <c r="V47" s="529"/>
      <c r="W47" s="529"/>
      <c r="X47" s="527">
        <f t="shared" ref="X47:BC47" si="56">SUMIF($C:$C,"61.2x",X:X)</f>
        <v>0</v>
      </c>
      <c r="Y47" s="527">
        <f t="shared" si="56"/>
        <v>0</v>
      </c>
      <c r="Z47" s="527">
        <f t="shared" si="56"/>
        <v>0</v>
      </c>
      <c r="AA47" s="527">
        <f t="shared" si="56"/>
        <v>0</v>
      </c>
      <c r="AB47" s="527">
        <f t="shared" si="56"/>
        <v>0</v>
      </c>
      <c r="AC47" s="527">
        <f t="shared" si="56"/>
        <v>0</v>
      </c>
      <c r="AD47" s="527">
        <f t="shared" si="56"/>
        <v>0</v>
      </c>
      <c r="AE47" s="527">
        <f t="shared" si="56"/>
        <v>0</v>
      </c>
      <c r="AF47" s="527">
        <f t="shared" si="56"/>
        <v>0</v>
      </c>
      <c r="AG47" s="527">
        <f t="shared" si="56"/>
        <v>0</v>
      </c>
      <c r="AH47" s="527">
        <f t="shared" si="56"/>
        <v>0</v>
      </c>
      <c r="AI47" s="527">
        <f t="shared" si="56"/>
        <v>0</v>
      </c>
      <c r="AJ47" s="527">
        <f t="shared" si="56"/>
        <v>0</v>
      </c>
      <c r="AK47" s="527">
        <f t="shared" si="56"/>
        <v>0</v>
      </c>
      <c r="AL47" s="527">
        <f t="shared" si="56"/>
        <v>0</v>
      </c>
      <c r="AM47" s="527">
        <f t="shared" si="56"/>
        <v>0</v>
      </c>
      <c r="AN47" s="527">
        <f t="shared" si="56"/>
        <v>0</v>
      </c>
      <c r="AO47" s="527">
        <f t="shared" si="56"/>
        <v>0</v>
      </c>
      <c r="AP47" s="527">
        <f t="shared" si="56"/>
        <v>0</v>
      </c>
      <c r="AQ47" s="527">
        <f t="shared" si="56"/>
        <v>0</v>
      </c>
      <c r="AR47" s="527">
        <f t="shared" si="56"/>
        <v>0</v>
      </c>
      <c r="AS47" s="527">
        <f t="shared" si="56"/>
        <v>0</v>
      </c>
      <c r="AT47" s="527">
        <f t="shared" si="56"/>
        <v>0</v>
      </c>
      <c r="AU47" s="527">
        <f t="shared" si="56"/>
        <v>0</v>
      </c>
      <c r="AV47" s="527">
        <f t="shared" si="56"/>
        <v>0</v>
      </c>
      <c r="AW47" s="527">
        <f t="shared" si="56"/>
        <v>0</v>
      </c>
      <c r="AX47" s="527">
        <f t="shared" si="56"/>
        <v>0</v>
      </c>
      <c r="AY47" s="527">
        <f t="shared" si="56"/>
        <v>0</v>
      </c>
      <c r="AZ47" s="527">
        <f t="shared" si="56"/>
        <v>0</v>
      </c>
      <c r="BA47" s="527">
        <f t="shared" si="56"/>
        <v>0</v>
      </c>
      <c r="BB47" s="527">
        <f t="shared" si="56"/>
        <v>0</v>
      </c>
      <c r="BC47" s="527">
        <f t="shared" si="56"/>
        <v>0</v>
      </c>
      <c r="BD47" s="527">
        <f t="shared" ref="BD47:CI47" si="57">SUMIF($C:$C,"61.2x",BD:BD)</f>
        <v>0</v>
      </c>
      <c r="BE47" s="527">
        <f t="shared" si="57"/>
        <v>0</v>
      </c>
      <c r="BF47" s="527">
        <f t="shared" si="57"/>
        <v>0</v>
      </c>
      <c r="BG47" s="527">
        <f t="shared" si="57"/>
        <v>0</v>
      </c>
      <c r="BH47" s="527">
        <f t="shared" si="57"/>
        <v>0</v>
      </c>
      <c r="BI47" s="527">
        <f t="shared" si="57"/>
        <v>0</v>
      </c>
      <c r="BJ47" s="527">
        <f t="shared" si="57"/>
        <v>0</v>
      </c>
      <c r="BK47" s="527">
        <f t="shared" si="57"/>
        <v>0</v>
      </c>
      <c r="BL47" s="527">
        <f t="shared" si="57"/>
        <v>0</v>
      </c>
      <c r="BM47" s="527">
        <f t="shared" si="57"/>
        <v>0</v>
      </c>
      <c r="BN47" s="527">
        <f t="shared" si="57"/>
        <v>0</v>
      </c>
      <c r="BO47" s="527">
        <f t="shared" si="57"/>
        <v>0</v>
      </c>
      <c r="BP47" s="527">
        <f t="shared" si="57"/>
        <v>0</v>
      </c>
      <c r="BQ47" s="527">
        <f t="shared" si="57"/>
        <v>0</v>
      </c>
      <c r="BR47" s="527">
        <f t="shared" si="57"/>
        <v>0</v>
      </c>
      <c r="BS47" s="527">
        <f t="shared" si="57"/>
        <v>0</v>
      </c>
      <c r="BT47" s="527">
        <f t="shared" si="57"/>
        <v>0</v>
      </c>
      <c r="BU47" s="527">
        <f t="shared" si="57"/>
        <v>0</v>
      </c>
      <c r="BV47" s="527">
        <f t="shared" si="57"/>
        <v>0</v>
      </c>
      <c r="BW47" s="527">
        <f t="shared" si="57"/>
        <v>0</v>
      </c>
      <c r="BX47" s="527">
        <f t="shared" si="57"/>
        <v>0</v>
      </c>
      <c r="BY47" s="527">
        <f t="shared" si="57"/>
        <v>0</v>
      </c>
      <c r="BZ47" s="527">
        <f t="shared" si="57"/>
        <v>0</v>
      </c>
      <c r="CA47" s="527">
        <f t="shared" si="57"/>
        <v>0</v>
      </c>
      <c r="CB47" s="527">
        <f t="shared" si="57"/>
        <v>0</v>
      </c>
      <c r="CC47" s="527">
        <f t="shared" si="57"/>
        <v>0</v>
      </c>
      <c r="CD47" s="527">
        <f t="shared" si="57"/>
        <v>0</v>
      </c>
      <c r="CE47" s="527">
        <f t="shared" si="57"/>
        <v>0</v>
      </c>
      <c r="CF47" s="527">
        <f t="shared" si="57"/>
        <v>0</v>
      </c>
      <c r="CG47" s="527">
        <f t="shared" si="57"/>
        <v>0</v>
      </c>
      <c r="CH47" s="527">
        <f t="shared" si="57"/>
        <v>0</v>
      </c>
      <c r="CI47" s="527">
        <f t="shared" si="57"/>
        <v>0</v>
      </c>
      <c r="CJ47" s="527">
        <f t="shared" ref="CJ47:DO47" si="58">SUMIF($C:$C,"61.2x",CJ:CJ)</f>
        <v>0</v>
      </c>
      <c r="CK47" s="527">
        <f t="shared" si="58"/>
        <v>0</v>
      </c>
      <c r="CL47" s="527">
        <f t="shared" si="58"/>
        <v>0</v>
      </c>
      <c r="CM47" s="527">
        <f t="shared" si="58"/>
        <v>0</v>
      </c>
      <c r="CN47" s="527">
        <f t="shared" si="58"/>
        <v>0</v>
      </c>
      <c r="CO47" s="527">
        <f t="shared" si="58"/>
        <v>0</v>
      </c>
      <c r="CP47" s="527">
        <f t="shared" si="58"/>
        <v>0</v>
      </c>
      <c r="CQ47" s="527">
        <f t="shared" si="58"/>
        <v>0</v>
      </c>
      <c r="CR47" s="527">
        <f t="shared" si="58"/>
        <v>0</v>
      </c>
      <c r="CS47" s="527">
        <f t="shared" si="58"/>
        <v>0</v>
      </c>
      <c r="CT47" s="527">
        <f t="shared" si="58"/>
        <v>0</v>
      </c>
      <c r="CU47" s="527">
        <f t="shared" si="58"/>
        <v>0</v>
      </c>
      <c r="CV47" s="527">
        <f t="shared" si="58"/>
        <v>0</v>
      </c>
      <c r="CW47" s="527">
        <f t="shared" si="58"/>
        <v>0</v>
      </c>
      <c r="CX47" s="527">
        <f t="shared" si="58"/>
        <v>0</v>
      </c>
      <c r="CY47" s="542">
        <f t="shared" si="58"/>
        <v>0</v>
      </c>
      <c r="CZ47" s="543">
        <f t="shared" si="58"/>
        <v>0</v>
      </c>
      <c r="DA47" s="543">
        <f t="shared" si="58"/>
        <v>0</v>
      </c>
      <c r="DB47" s="543">
        <f t="shared" si="58"/>
        <v>0</v>
      </c>
      <c r="DC47" s="543">
        <f t="shared" si="58"/>
        <v>0</v>
      </c>
      <c r="DD47" s="543">
        <f t="shared" si="58"/>
        <v>0</v>
      </c>
      <c r="DE47" s="543">
        <f t="shared" si="58"/>
        <v>0</v>
      </c>
      <c r="DF47" s="543">
        <f t="shared" si="58"/>
        <v>0</v>
      </c>
      <c r="DG47" s="543">
        <f t="shared" si="58"/>
        <v>0</v>
      </c>
      <c r="DH47" s="543">
        <f t="shared" si="58"/>
        <v>0</v>
      </c>
      <c r="DI47" s="543">
        <f t="shared" si="58"/>
        <v>0</v>
      </c>
      <c r="DJ47" s="543">
        <f t="shared" si="58"/>
        <v>0</v>
      </c>
      <c r="DK47" s="543">
        <f t="shared" si="58"/>
        <v>0</v>
      </c>
      <c r="DL47" s="543">
        <f t="shared" si="58"/>
        <v>0</v>
      </c>
      <c r="DM47" s="543">
        <f t="shared" si="58"/>
        <v>0</v>
      </c>
      <c r="DN47" s="543">
        <f t="shared" si="58"/>
        <v>0</v>
      </c>
      <c r="DO47" s="543">
        <f t="shared" si="58"/>
        <v>0</v>
      </c>
      <c r="DP47" s="543">
        <f t="shared" ref="DP47:DW47" si="59">SUMIF($C:$C,"61.2x",DP:DP)</f>
        <v>0</v>
      </c>
      <c r="DQ47" s="543">
        <f t="shared" si="59"/>
        <v>0</v>
      </c>
      <c r="DR47" s="543">
        <f t="shared" si="59"/>
        <v>0</v>
      </c>
      <c r="DS47" s="543">
        <f t="shared" si="59"/>
        <v>0</v>
      </c>
      <c r="DT47" s="543">
        <f t="shared" si="59"/>
        <v>0</v>
      </c>
      <c r="DU47" s="543">
        <f t="shared" si="59"/>
        <v>0</v>
      </c>
      <c r="DV47" s="543">
        <f t="shared" si="59"/>
        <v>0</v>
      </c>
      <c r="DW47" s="547">
        <f t="shared" si="59"/>
        <v>0</v>
      </c>
      <c r="DX47" s="533"/>
    </row>
    <row r="48" spans="2:128" x14ac:dyDescent="0.2">
      <c r="B48" s="555" t="s">
        <v>538</v>
      </c>
      <c r="C48" s="616" t="s">
        <v>535</v>
      </c>
      <c r="D48" s="529"/>
      <c r="E48" s="529"/>
      <c r="F48" s="529"/>
      <c r="G48" s="529"/>
      <c r="H48" s="529"/>
      <c r="I48" s="529"/>
      <c r="J48" s="529"/>
      <c r="K48" s="529"/>
      <c r="L48" s="529"/>
      <c r="M48" s="529"/>
      <c r="N48" s="529"/>
      <c r="O48" s="529"/>
      <c r="P48" s="529"/>
      <c r="Q48" s="529"/>
      <c r="R48" s="531"/>
      <c r="S48" s="546"/>
      <c r="T48" s="531"/>
      <c r="U48" s="546"/>
      <c r="V48" s="529"/>
      <c r="W48" s="529"/>
      <c r="X48" s="527">
        <f t="shared" ref="X48:BC48" si="60">SUMIF($C:$C,"61.3x",X:X)</f>
        <v>0</v>
      </c>
      <c r="Y48" s="527">
        <f t="shared" si="60"/>
        <v>0</v>
      </c>
      <c r="Z48" s="527">
        <f t="shared" si="60"/>
        <v>0</v>
      </c>
      <c r="AA48" s="527">
        <f t="shared" si="60"/>
        <v>0</v>
      </c>
      <c r="AB48" s="527">
        <f t="shared" si="60"/>
        <v>0</v>
      </c>
      <c r="AC48" s="527">
        <f t="shared" si="60"/>
        <v>0</v>
      </c>
      <c r="AD48" s="527">
        <f t="shared" si="60"/>
        <v>0</v>
      </c>
      <c r="AE48" s="527">
        <f t="shared" si="60"/>
        <v>0</v>
      </c>
      <c r="AF48" s="527">
        <f t="shared" si="60"/>
        <v>0</v>
      </c>
      <c r="AG48" s="527">
        <f t="shared" si="60"/>
        <v>0</v>
      </c>
      <c r="AH48" s="527">
        <f t="shared" si="60"/>
        <v>0</v>
      </c>
      <c r="AI48" s="527">
        <f t="shared" si="60"/>
        <v>0</v>
      </c>
      <c r="AJ48" s="527">
        <f t="shared" si="60"/>
        <v>0</v>
      </c>
      <c r="AK48" s="527">
        <f t="shared" si="60"/>
        <v>0</v>
      </c>
      <c r="AL48" s="527">
        <f t="shared" si="60"/>
        <v>0</v>
      </c>
      <c r="AM48" s="527">
        <f t="shared" si="60"/>
        <v>0</v>
      </c>
      <c r="AN48" s="527">
        <f t="shared" si="60"/>
        <v>0</v>
      </c>
      <c r="AO48" s="527">
        <f t="shared" si="60"/>
        <v>0</v>
      </c>
      <c r="AP48" s="527">
        <f t="shared" si="60"/>
        <v>0</v>
      </c>
      <c r="AQ48" s="527">
        <f t="shared" si="60"/>
        <v>0</v>
      </c>
      <c r="AR48" s="527">
        <f t="shared" si="60"/>
        <v>0</v>
      </c>
      <c r="AS48" s="527">
        <f t="shared" si="60"/>
        <v>0</v>
      </c>
      <c r="AT48" s="527">
        <f t="shared" si="60"/>
        <v>0</v>
      </c>
      <c r="AU48" s="527">
        <f t="shared" si="60"/>
        <v>0</v>
      </c>
      <c r="AV48" s="527">
        <f t="shared" si="60"/>
        <v>0</v>
      </c>
      <c r="AW48" s="527">
        <f t="shared" si="60"/>
        <v>0</v>
      </c>
      <c r="AX48" s="527">
        <f t="shared" si="60"/>
        <v>0</v>
      </c>
      <c r="AY48" s="527">
        <f t="shared" si="60"/>
        <v>0</v>
      </c>
      <c r="AZ48" s="527">
        <f t="shared" si="60"/>
        <v>0</v>
      </c>
      <c r="BA48" s="527">
        <f t="shared" si="60"/>
        <v>0</v>
      </c>
      <c r="BB48" s="527">
        <f t="shared" si="60"/>
        <v>0</v>
      </c>
      <c r="BC48" s="527">
        <f t="shared" si="60"/>
        <v>0</v>
      </c>
      <c r="BD48" s="527">
        <f t="shared" ref="BD48:CI48" si="61">SUMIF($C:$C,"61.3x",BD:BD)</f>
        <v>0</v>
      </c>
      <c r="BE48" s="527">
        <f t="shared" si="61"/>
        <v>0</v>
      </c>
      <c r="BF48" s="527">
        <f t="shared" si="61"/>
        <v>0</v>
      </c>
      <c r="BG48" s="527">
        <f t="shared" si="61"/>
        <v>0</v>
      </c>
      <c r="BH48" s="527">
        <f t="shared" si="61"/>
        <v>0</v>
      </c>
      <c r="BI48" s="527">
        <f t="shared" si="61"/>
        <v>0</v>
      </c>
      <c r="BJ48" s="527">
        <f t="shared" si="61"/>
        <v>0</v>
      </c>
      <c r="BK48" s="527">
        <f t="shared" si="61"/>
        <v>0</v>
      </c>
      <c r="BL48" s="527">
        <f t="shared" si="61"/>
        <v>0</v>
      </c>
      <c r="BM48" s="527">
        <f t="shared" si="61"/>
        <v>0</v>
      </c>
      <c r="BN48" s="527">
        <f t="shared" si="61"/>
        <v>0</v>
      </c>
      <c r="BO48" s="527">
        <f t="shared" si="61"/>
        <v>0</v>
      </c>
      <c r="BP48" s="527">
        <f t="shared" si="61"/>
        <v>0</v>
      </c>
      <c r="BQ48" s="527">
        <f t="shared" si="61"/>
        <v>0</v>
      </c>
      <c r="BR48" s="527">
        <f t="shared" si="61"/>
        <v>0</v>
      </c>
      <c r="BS48" s="527">
        <f t="shared" si="61"/>
        <v>0</v>
      </c>
      <c r="BT48" s="527">
        <f t="shared" si="61"/>
        <v>0</v>
      </c>
      <c r="BU48" s="527">
        <f t="shared" si="61"/>
        <v>0</v>
      </c>
      <c r="BV48" s="527">
        <f t="shared" si="61"/>
        <v>0</v>
      </c>
      <c r="BW48" s="527">
        <f t="shared" si="61"/>
        <v>0</v>
      </c>
      <c r="BX48" s="527">
        <f t="shared" si="61"/>
        <v>0</v>
      </c>
      <c r="BY48" s="527">
        <f t="shared" si="61"/>
        <v>0</v>
      </c>
      <c r="BZ48" s="527">
        <f t="shared" si="61"/>
        <v>0</v>
      </c>
      <c r="CA48" s="527">
        <f t="shared" si="61"/>
        <v>0</v>
      </c>
      <c r="CB48" s="527">
        <f t="shared" si="61"/>
        <v>0</v>
      </c>
      <c r="CC48" s="527">
        <f t="shared" si="61"/>
        <v>0</v>
      </c>
      <c r="CD48" s="527">
        <f t="shared" si="61"/>
        <v>0</v>
      </c>
      <c r="CE48" s="527">
        <f t="shared" si="61"/>
        <v>0</v>
      </c>
      <c r="CF48" s="527">
        <f t="shared" si="61"/>
        <v>0</v>
      </c>
      <c r="CG48" s="527">
        <f t="shared" si="61"/>
        <v>0</v>
      </c>
      <c r="CH48" s="527">
        <f t="shared" si="61"/>
        <v>0</v>
      </c>
      <c r="CI48" s="527">
        <f t="shared" si="61"/>
        <v>0</v>
      </c>
      <c r="CJ48" s="527">
        <f t="shared" ref="CJ48:DO48" si="62">SUMIF($C:$C,"61.3x",CJ:CJ)</f>
        <v>0</v>
      </c>
      <c r="CK48" s="527">
        <f t="shared" si="62"/>
        <v>0</v>
      </c>
      <c r="CL48" s="527">
        <f t="shared" si="62"/>
        <v>0</v>
      </c>
      <c r="CM48" s="527">
        <f t="shared" si="62"/>
        <v>0</v>
      </c>
      <c r="CN48" s="527">
        <f t="shared" si="62"/>
        <v>0</v>
      </c>
      <c r="CO48" s="527">
        <f t="shared" si="62"/>
        <v>0</v>
      </c>
      <c r="CP48" s="527">
        <f t="shared" si="62"/>
        <v>0</v>
      </c>
      <c r="CQ48" s="527">
        <f t="shared" si="62"/>
        <v>0</v>
      </c>
      <c r="CR48" s="527">
        <f t="shared" si="62"/>
        <v>0</v>
      </c>
      <c r="CS48" s="527">
        <f t="shared" si="62"/>
        <v>0</v>
      </c>
      <c r="CT48" s="527">
        <f t="shared" si="62"/>
        <v>0</v>
      </c>
      <c r="CU48" s="527">
        <f t="shared" si="62"/>
        <v>0</v>
      </c>
      <c r="CV48" s="527">
        <f t="shared" si="62"/>
        <v>0</v>
      </c>
      <c r="CW48" s="527">
        <f t="shared" si="62"/>
        <v>0</v>
      </c>
      <c r="CX48" s="527">
        <f t="shared" si="62"/>
        <v>0</v>
      </c>
      <c r="CY48" s="542">
        <f t="shared" si="62"/>
        <v>0</v>
      </c>
      <c r="CZ48" s="543">
        <f t="shared" si="62"/>
        <v>0</v>
      </c>
      <c r="DA48" s="543">
        <f t="shared" si="62"/>
        <v>0</v>
      </c>
      <c r="DB48" s="543">
        <f t="shared" si="62"/>
        <v>0</v>
      </c>
      <c r="DC48" s="543">
        <f t="shared" si="62"/>
        <v>0</v>
      </c>
      <c r="DD48" s="543">
        <f t="shared" si="62"/>
        <v>0</v>
      </c>
      <c r="DE48" s="543">
        <f t="shared" si="62"/>
        <v>0</v>
      </c>
      <c r="DF48" s="543">
        <f t="shared" si="62"/>
        <v>0</v>
      </c>
      <c r="DG48" s="543">
        <f t="shared" si="62"/>
        <v>0</v>
      </c>
      <c r="DH48" s="543">
        <f t="shared" si="62"/>
        <v>0</v>
      </c>
      <c r="DI48" s="543">
        <f t="shared" si="62"/>
        <v>0</v>
      </c>
      <c r="DJ48" s="543">
        <f t="shared" si="62"/>
        <v>0</v>
      </c>
      <c r="DK48" s="543">
        <f t="shared" si="62"/>
        <v>0</v>
      </c>
      <c r="DL48" s="543">
        <f t="shared" si="62"/>
        <v>0</v>
      </c>
      <c r="DM48" s="543">
        <f t="shared" si="62"/>
        <v>0</v>
      </c>
      <c r="DN48" s="543">
        <f t="shared" si="62"/>
        <v>0</v>
      </c>
      <c r="DO48" s="543">
        <f t="shared" si="62"/>
        <v>0</v>
      </c>
      <c r="DP48" s="543">
        <f t="shared" ref="DP48:DW48" si="63">SUMIF($C:$C,"61.3x",DP:DP)</f>
        <v>0</v>
      </c>
      <c r="DQ48" s="543">
        <f t="shared" si="63"/>
        <v>0</v>
      </c>
      <c r="DR48" s="543">
        <f t="shared" si="63"/>
        <v>0</v>
      </c>
      <c r="DS48" s="543">
        <f t="shared" si="63"/>
        <v>0</v>
      </c>
      <c r="DT48" s="543">
        <f t="shared" si="63"/>
        <v>0</v>
      </c>
      <c r="DU48" s="543">
        <f t="shared" si="63"/>
        <v>0</v>
      </c>
      <c r="DV48" s="543">
        <f t="shared" si="63"/>
        <v>0</v>
      </c>
      <c r="DW48" s="547">
        <f t="shared" si="63"/>
        <v>0</v>
      </c>
      <c r="DX48" s="533"/>
    </row>
    <row r="49" spans="2:128" x14ac:dyDescent="0.2">
      <c r="B49" s="555" t="s">
        <v>540</v>
      </c>
      <c r="C49" s="616" t="s">
        <v>537</v>
      </c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29"/>
      <c r="O49" s="529"/>
      <c r="P49" s="529"/>
      <c r="Q49" s="529"/>
      <c r="R49" s="531"/>
      <c r="S49" s="546"/>
      <c r="T49" s="531"/>
      <c r="U49" s="546"/>
      <c r="V49" s="529"/>
      <c r="W49" s="529"/>
      <c r="X49" s="527">
        <f t="shared" ref="X49:BC49" si="64">SUMIF($C:$C,"61.4x",X:X)</f>
        <v>0</v>
      </c>
      <c r="Y49" s="527">
        <f t="shared" si="64"/>
        <v>0</v>
      </c>
      <c r="Z49" s="527">
        <f t="shared" si="64"/>
        <v>0</v>
      </c>
      <c r="AA49" s="527">
        <f t="shared" si="64"/>
        <v>0</v>
      </c>
      <c r="AB49" s="527">
        <f t="shared" si="64"/>
        <v>0</v>
      </c>
      <c r="AC49" s="527">
        <f t="shared" si="64"/>
        <v>0</v>
      </c>
      <c r="AD49" s="527">
        <f t="shared" si="64"/>
        <v>0</v>
      </c>
      <c r="AE49" s="527">
        <f t="shared" si="64"/>
        <v>0</v>
      </c>
      <c r="AF49" s="527">
        <f t="shared" si="64"/>
        <v>0</v>
      </c>
      <c r="AG49" s="527">
        <f t="shared" si="64"/>
        <v>0</v>
      </c>
      <c r="AH49" s="527">
        <f t="shared" si="64"/>
        <v>0</v>
      </c>
      <c r="AI49" s="527">
        <f t="shared" si="64"/>
        <v>0</v>
      </c>
      <c r="AJ49" s="527">
        <f t="shared" si="64"/>
        <v>0</v>
      </c>
      <c r="AK49" s="527">
        <f t="shared" si="64"/>
        <v>0</v>
      </c>
      <c r="AL49" s="527">
        <f t="shared" si="64"/>
        <v>0</v>
      </c>
      <c r="AM49" s="527">
        <f t="shared" si="64"/>
        <v>0</v>
      </c>
      <c r="AN49" s="527">
        <f t="shared" si="64"/>
        <v>0</v>
      </c>
      <c r="AO49" s="527">
        <f t="shared" si="64"/>
        <v>0</v>
      </c>
      <c r="AP49" s="527">
        <f t="shared" si="64"/>
        <v>0</v>
      </c>
      <c r="AQ49" s="527">
        <f t="shared" si="64"/>
        <v>0</v>
      </c>
      <c r="AR49" s="527">
        <f t="shared" si="64"/>
        <v>0</v>
      </c>
      <c r="AS49" s="527">
        <f t="shared" si="64"/>
        <v>0</v>
      </c>
      <c r="AT49" s="527">
        <f t="shared" si="64"/>
        <v>0</v>
      </c>
      <c r="AU49" s="527">
        <f t="shared" si="64"/>
        <v>0</v>
      </c>
      <c r="AV49" s="527">
        <f t="shared" si="64"/>
        <v>0</v>
      </c>
      <c r="AW49" s="527">
        <f t="shared" si="64"/>
        <v>0</v>
      </c>
      <c r="AX49" s="527">
        <f t="shared" si="64"/>
        <v>0</v>
      </c>
      <c r="AY49" s="527">
        <f t="shared" si="64"/>
        <v>0</v>
      </c>
      <c r="AZ49" s="527">
        <f t="shared" si="64"/>
        <v>0</v>
      </c>
      <c r="BA49" s="527">
        <f t="shared" si="64"/>
        <v>0</v>
      </c>
      <c r="BB49" s="527">
        <f t="shared" si="64"/>
        <v>0</v>
      </c>
      <c r="BC49" s="527">
        <f t="shared" si="64"/>
        <v>0</v>
      </c>
      <c r="BD49" s="527">
        <f t="shared" ref="BD49:CI49" si="65">SUMIF($C:$C,"61.4x",BD:BD)</f>
        <v>0</v>
      </c>
      <c r="BE49" s="527">
        <f t="shared" si="65"/>
        <v>0</v>
      </c>
      <c r="BF49" s="527">
        <f t="shared" si="65"/>
        <v>0</v>
      </c>
      <c r="BG49" s="527">
        <f t="shared" si="65"/>
        <v>0</v>
      </c>
      <c r="BH49" s="527">
        <f t="shared" si="65"/>
        <v>0</v>
      </c>
      <c r="BI49" s="527">
        <f t="shared" si="65"/>
        <v>0</v>
      </c>
      <c r="BJ49" s="527">
        <f t="shared" si="65"/>
        <v>0</v>
      </c>
      <c r="BK49" s="527">
        <f t="shared" si="65"/>
        <v>0</v>
      </c>
      <c r="BL49" s="527">
        <f t="shared" si="65"/>
        <v>0</v>
      </c>
      <c r="BM49" s="527">
        <f t="shared" si="65"/>
        <v>0</v>
      </c>
      <c r="BN49" s="527">
        <f t="shared" si="65"/>
        <v>0</v>
      </c>
      <c r="BO49" s="527">
        <f t="shared" si="65"/>
        <v>0</v>
      </c>
      <c r="BP49" s="527">
        <f t="shared" si="65"/>
        <v>0</v>
      </c>
      <c r="BQ49" s="527">
        <f t="shared" si="65"/>
        <v>0</v>
      </c>
      <c r="BR49" s="527">
        <f t="shared" si="65"/>
        <v>0</v>
      </c>
      <c r="BS49" s="527">
        <f t="shared" si="65"/>
        <v>0</v>
      </c>
      <c r="BT49" s="527">
        <f t="shared" si="65"/>
        <v>0</v>
      </c>
      <c r="BU49" s="527">
        <f t="shared" si="65"/>
        <v>0</v>
      </c>
      <c r="BV49" s="527">
        <f t="shared" si="65"/>
        <v>0</v>
      </c>
      <c r="BW49" s="527">
        <f t="shared" si="65"/>
        <v>0</v>
      </c>
      <c r="BX49" s="527">
        <f t="shared" si="65"/>
        <v>0</v>
      </c>
      <c r="BY49" s="527">
        <f t="shared" si="65"/>
        <v>0</v>
      </c>
      <c r="BZ49" s="527">
        <f t="shared" si="65"/>
        <v>0</v>
      </c>
      <c r="CA49" s="527">
        <f t="shared" si="65"/>
        <v>0</v>
      </c>
      <c r="CB49" s="527">
        <f t="shared" si="65"/>
        <v>0</v>
      </c>
      <c r="CC49" s="527">
        <f t="shared" si="65"/>
        <v>0</v>
      </c>
      <c r="CD49" s="527">
        <f t="shared" si="65"/>
        <v>0</v>
      </c>
      <c r="CE49" s="527">
        <f t="shared" si="65"/>
        <v>0</v>
      </c>
      <c r="CF49" s="527">
        <f t="shared" si="65"/>
        <v>0</v>
      </c>
      <c r="CG49" s="527">
        <f t="shared" si="65"/>
        <v>0</v>
      </c>
      <c r="CH49" s="527">
        <f t="shared" si="65"/>
        <v>0</v>
      </c>
      <c r="CI49" s="527">
        <f t="shared" si="65"/>
        <v>0</v>
      </c>
      <c r="CJ49" s="527">
        <f t="shared" ref="CJ49:DO49" si="66">SUMIF($C:$C,"61.4x",CJ:CJ)</f>
        <v>0</v>
      </c>
      <c r="CK49" s="527">
        <f t="shared" si="66"/>
        <v>0</v>
      </c>
      <c r="CL49" s="527">
        <f t="shared" si="66"/>
        <v>0</v>
      </c>
      <c r="CM49" s="527">
        <f t="shared" si="66"/>
        <v>0</v>
      </c>
      <c r="CN49" s="527">
        <f t="shared" si="66"/>
        <v>0</v>
      </c>
      <c r="CO49" s="527">
        <f t="shared" si="66"/>
        <v>0</v>
      </c>
      <c r="CP49" s="527">
        <f t="shared" si="66"/>
        <v>0</v>
      </c>
      <c r="CQ49" s="527">
        <f t="shared" si="66"/>
        <v>0</v>
      </c>
      <c r="CR49" s="527">
        <f t="shared" si="66"/>
        <v>0</v>
      </c>
      <c r="CS49" s="527">
        <f t="shared" si="66"/>
        <v>0</v>
      </c>
      <c r="CT49" s="527">
        <f t="shared" si="66"/>
        <v>0</v>
      </c>
      <c r="CU49" s="527">
        <f t="shared" si="66"/>
        <v>0</v>
      </c>
      <c r="CV49" s="527">
        <f t="shared" si="66"/>
        <v>0</v>
      </c>
      <c r="CW49" s="527">
        <f t="shared" si="66"/>
        <v>0</v>
      </c>
      <c r="CX49" s="527">
        <f t="shared" si="66"/>
        <v>0</v>
      </c>
      <c r="CY49" s="542">
        <f t="shared" si="66"/>
        <v>0</v>
      </c>
      <c r="CZ49" s="543">
        <f t="shared" si="66"/>
        <v>0</v>
      </c>
      <c r="DA49" s="543">
        <f t="shared" si="66"/>
        <v>0</v>
      </c>
      <c r="DB49" s="543">
        <f t="shared" si="66"/>
        <v>0</v>
      </c>
      <c r="DC49" s="543">
        <f t="shared" si="66"/>
        <v>0</v>
      </c>
      <c r="DD49" s="543">
        <f t="shared" si="66"/>
        <v>0</v>
      </c>
      <c r="DE49" s="543">
        <f t="shared" si="66"/>
        <v>0</v>
      </c>
      <c r="DF49" s="543">
        <f t="shared" si="66"/>
        <v>0</v>
      </c>
      <c r="DG49" s="543">
        <f t="shared" si="66"/>
        <v>0</v>
      </c>
      <c r="DH49" s="543">
        <f t="shared" si="66"/>
        <v>0</v>
      </c>
      <c r="DI49" s="543">
        <f t="shared" si="66"/>
        <v>0</v>
      </c>
      <c r="DJ49" s="543">
        <f t="shared" si="66"/>
        <v>0</v>
      </c>
      <c r="DK49" s="543">
        <f t="shared" si="66"/>
        <v>0</v>
      </c>
      <c r="DL49" s="543">
        <f t="shared" si="66"/>
        <v>0</v>
      </c>
      <c r="DM49" s="543">
        <f t="shared" si="66"/>
        <v>0</v>
      </c>
      <c r="DN49" s="543">
        <f t="shared" si="66"/>
        <v>0</v>
      </c>
      <c r="DO49" s="543">
        <f t="shared" si="66"/>
        <v>0</v>
      </c>
      <c r="DP49" s="543">
        <f t="shared" ref="DP49:DW49" si="67">SUMIF($C:$C,"61.4x",DP:DP)</f>
        <v>0</v>
      </c>
      <c r="DQ49" s="543">
        <f t="shared" si="67"/>
        <v>0</v>
      </c>
      <c r="DR49" s="543">
        <f t="shared" si="67"/>
        <v>0</v>
      </c>
      <c r="DS49" s="543">
        <f t="shared" si="67"/>
        <v>0</v>
      </c>
      <c r="DT49" s="543">
        <f t="shared" si="67"/>
        <v>0</v>
      </c>
      <c r="DU49" s="543">
        <f t="shared" si="67"/>
        <v>0</v>
      </c>
      <c r="DV49" s="543">
        <f t="shared" si="67"/>
        <v>0</v>
      </c>
      <c r="DW49" s="547">
        <f t="shared" si="67"/>
        <v>0</v>
      </c>
      <c r="DX49" s="493"/>
    </row>
    <row r="50" spans="2:128" ht="38.25" x14ac:dyDescent="0.2">
      <c r="B50" s="634" t="s">
        <v>492</v>
      </c>
      <c r="C50" s="635" t="s">
        <v>808</v>
      </c>
      <c r="D50" s="636"/>
      <c r="E50" s="637" t="s">
        <v>588</v>
      </c>
      <c r="F50" s="638" t="s">
        <v>765</v>
      </c>
      <c r="G50" s="639" t="s">
        <v>58</v>
      </c>
      <c r="H50" s="638" t="s">
        <v>494</v>
      </c>
      <c r="I50" s="640">
        <f>MAX(X50:AV50)</f>
        <v>1.1526204507237763</v>
      </c>
      <c r="J50" s="641">
        <f>SUMPRODUCT($X$2:$CY$2,$X50:$CY50)*365</f>
        <v>7620.1205219120429</v>
      </c>
      <c r="K50" s="641">
        <f>SUMPRODUCT($X$2:$CY$2,$X51:$CY51)+SUMPRODUCT($X$2:$CY$2,$X52:$CY52)+SUMPRODUCT($X$2:$CY$2,$X53:$CY53)</f>
        <v>9791.217422367401</v>
      </c>
      <c r="L50" s="641">
        <f>SUMPRODUCT($X$2:$CY$2,$X54:$CY54) +SUMPRODUCT($X$2:$CY$2,$X55:$CY55)</f>
        <v>7369.0665700248255</v>
      </c>
      <c r="M50" s="641">
        <f>SUMPRODUCT($X$2:$CY$2,$X56:$CY56)*-1</f>
        <v>-1929.8584892882091</v>
      </c>
      <c r="N50" s="641">
        <f>SUMPRODUCT($X$2:$CY$2,$X59:$CY59) +SUMPRODUCT($X$2:$CY$2,$X60:$CY60)</f>
        <v>246.8226237145937</v>
      </c>
      <c r="O50" s="641">
        <f>SUMPRODUCT($X$2:$CY$2,$X57:$CY57) +SUMPRODUCT($X$2:$CY$2,$X58:$CY58) +SUMPRODUCT($X$2:$CY$2,$X61:$CY61)</f>
        <v>4787.4516323886855</v>
      </c>
      <c r="P50" s="641">
        <f>SUM(K50:O50)</f>
        <v>20264.699759207295</v>
      </c>
      <c r="Q50" s="641">
        <f>(SUM(K50:M50)*100000)/(J50*1000)</f>
        <v>199.87118916699751</v>
      </c>
      <c r="R50" s="642">
        <f>(P50*100000)/(J50*1000)</f>
        <v>265.93673552714978</v>
      </c>
      <c r="S50" s="643">
        <v>3</v>
      </c>
      <c r="T50" s="644">
        <v>3</v>
      </c>
      <c r="U50" s="645" t="s">
        <v>495</v>
      </c>
      <c r="V50" s="646" t="s">
        <v>121</v>
      </c>
      <c r="W50" s="647" t="s">
        <v>72</v>
      </c>
      <c r="X50" s="648">
        <v>1.290796375744227E-2</v>
      </c>
      <c r="Y50" s="648">
        <v>3.9498369097773489E-2</v>
      </c>
      <c r="Z50" s="648">
        <v>6.4377027632253614E-2</v>
      </c>
      <c r="AA50" s="648">
        <v>1.1526204507237763</v>
      </c>
      <c r="AB50" s="648">
        <v>1.1134300938323118</v>
      </c>
      <c r="AC50" s="648">
        <v>1.0859464052994605</v>
      </c>
      <c r="AD50" s="648">
        <v>1.0400920960326365</v>
      </c>
      <c r="AE50" s="648">
        <v>1.0133583647571882</v>
      </c>
      <c r="AF50" s="648">
        <v>0.97868954133057873</v>
      </c>
      <c r="AG50" s="648">
        <v>0.93515578326439464</v>
      </c>
      <c r="AH50" s="648">
        <v>0.91136466505956104</v>
      </c>
      <c r="AI50" s="648">
        <v>0.87803841439145636</v>
      </c>
      <c r="AJ50" s="648">
        <v>0.85589054627928896</v>
      </c>
      <c r="AK50" s="648">
        <v>0.82456572454973909</v>
      </c>
      <c r="AL50" s="648">
        <v>0.79419456149198631</v>
      </c>
      <c r="AM50" s="648">
        <v>0.76439016264392201</v>
      </c>
      <c r="AN50" s="648">
        <v>0.74438307230814704</v>
      </c>
      <c r="AO50" s="648">
        <v>0.71601519425752436</v>
      </c>
      <c r="AP50" s="648">
        <v>0.71601519425752436</v>
      </c>
      <c r="AQ50" s="648">
        <v>0.71601519425752436</v>
      </c>
      <c r="AR50" s="648">
        <v>0.71601519425752436</v>
      </c>
      <c r="AS50" s="648">
        <v>0.71601519425752436</v>
      </c>
      <c r="AT50" s="648">
        <v>0.71601519425752436</v>
      </c>
      <c r="AU50" s="648">
        <v>0.71601519425752436</v>
      </c>
      <c r="AV50" s="648">
        <v>0.71601519425752436</v>
      </c>
      <c r="AW50" s="648">
        <v>0.71601519425752436</v>
      </c>
      <c r="AX50" s="648">
        <v>0.71601519425752436</v>
      </c>
      <c r="AY50" s="648">
        <v>0.71601519425752436</v>
      </c>
      <c r="AZ50" s="648">
        <v>0.71601519425752436</v>
      </c>
      <c r="BA50" s="648">
        <v>0.71601519425752436</v>
      </c>
      <c r="BB50" s="648">
        <v>0.71601519425752436</v>
      </c>
      <c r="BC50" s="648">
        <v>0.71601519425752436</v>
      </c>
      <c r="BD50" s="648">
        <v>0.71601519425752436</v>
      </c>
      <c r="BE50" s="648">
        <v>0.71601519425752436</v>
      </c>
      <c r="BF50" s="648">
        <v>0.71601519425752436</v>
      </c>
      <c r="BG50" s="648">
        <v>0.71601519425752436</v>
      </c>
      <c r="BH50" s="648">
        <v>0.71601519425752436</v>
      </c>
      <c r="BI50" s="648">
        <v>0.71601519425752436</v>
      </c>
      <c r="BJ50" s="648">
        <v>0.71601519425752436</v>
      </c>
      <c r="BK50" s="648">
        <v>0.71601519425752436</v>
      </c>
      <c r="BL50" s="648">
        <v>0.71601519425752436</v>
      </c>
      <c r="BM50" s="648">
        <v>0.71601519425752436</v>
      </c>
      <c r="BN50" s="648">
        <v>0.71601519425752436</v>
      </c>
      <c r="BO50" s="648">
        <v>0.71601519425752436</v>
      </c>
      <c r="BP50" s="648">
        <v>0.71601519425752436</v>
      </c>
      <c r="BQ50" s="648">
        <v>0.71601519425752436</v>
      </c>
      <c r="BR50" s="648">
        <v>0.71601519425752436</v>
      </c>
      <c r="BS50" s="648">
        <v>0.71601519425752436</v>
      </c>
      <c r="BT50" s="648">
        <v>0.71601519425752436</v>
      </c>
      <c r="BU50" s="648">
        <v>0.71601519425752436</v>
      </c>
      <c r="BV50" s="648">
        <v>0.71601519425752436</v>
      </c>
      <c r="BW50" s="648">
        <v>0.71601519425752436</v>
      </c>
      <c r="BX50" s="648">
        <v>0.71601519425752436</v>
      </c>
      <c r="BY50" s="648">
        <v>0.71601519425752436</v>
      </c>
      <c r="BZ50" s="648">
        <v>0.71601519425752436</v>
      </c>
      <c r="CA50" s="648">
        <v>0.71601519425752436</v>
      </c>
      <c r="CB50" s="648">
        <v>0.71601519425752436</v>
      </c>
      <c r="CC50" s="648">
        <v>0.71601519425752436</v>
      </c>
      <c r="CD50" s="648">
        <v>0.71601519425752436</v>
      </c>
      <c r="CE50" s="648">
        <v>0.71601519425752436</v>
      </c>
      <c r="CF50" s="648">
        <v>0.71601519425752436</v>
      </c>
      <c r="CG50" s="648">
        <v>0.71601519425752436</v>
      </c>
      <c r="CH50" s="648">
        <v>0.71601519425752436</v>
      </c>
      <c r="CI50" s="648">
        <v>0.71601519425752436</v>
      </c>
      <c r="CJ50" s="648">
        <v>0.71601519425752436</v>
      </c>
      <c r="CK50" s="648">
        <v>0.71601519425752436</v>
      </c>
      <c r="CL50" s="648">
        <v>0.71601519425752436</v>
      </c>
      <c r="CM50" s="648">
        <v>0.71601519425752436</v>
      </c>
      <c r="CN50" s="648">
        <v>0.71601519425752436</v>
      </c>
      <c r="CO50" s="648">
        <v>0.71601519425752436</v>
      </c>
      <c r="CP50" s="648">
        <v>0.71601519425752436</v>
      </c>
      <c r="CQ50" s="648">
        <v>0.71601519425752436</v>
      </c>
      <c r="CR50" s="648">
        <v>0.71601519425752436</v>
      </c>
      <c r="CS50" s="648">
        <v>0.71601519425752436</v>
      </c>
      <c r="CT50" s="648">
        <v>0.71601519425752436</v>
      </c>
      <c r="CU50" s="648">
        <v>0.71601519425752436</v>
      </c>
      <c r="CV50" s="648">
        <v>0.71601519425752436</v>
      </c>
      <c r="CW50" s="648">
        <v>0.71601519425752436</v>
      </c>
      <c r="CX50" s="648">
        <v>0.71601519425752436</v>
      </c>
      <c r="CY50" s="648">
        <v>0.71601519425752436</v>
      </c>
      <c r="CZ50" s="649">
        <v>0</v>
      </c>
      <c r="DA50" s="650">
        <v>0</v>
      </c>
      <c r="DB50" s="650">
        <v>0</v>
      </c>
      <c r="DC50" s="650">
        <v>0</v>
      </c>
      <c r="DD50" s="650">
        <v>0</v>
      </c>
      <c r="DE50" s="650">
        <v>0</v>
      </c>
      <c r="DF50" s="650">
        <v>0</v>
      </c>
      <c r="DG50" s="650">
        <v>0</v>
      </c>
      <c r="DH50" s="650">
        <v>0</v>
      </c>
      <c r="DI50" s="650">
        <v>0</v>
      </c>
      <c r="DJ50" s="650">
        <v>0</v>
      </c>
      <c r="DK50" s="650">
        <v>0</v>
      </c>
      <c r="DL50" s="650">
        <v>0</v>
      </c>
      <c r="DM50" s="650">
        <v>0</v>
      </c>
      <c r="DN50" s="650">
        <v>0</v>
      </c>
      <c r="DO50" s="650">
        <v>0</v>
      </c>
      <c r="DP50" s="650">
        <v>0</v>
      </c>
      <c r="DQ50" s="650">
        <v>0</v>
      </c>
      <c r="DR50" s="650">
        <v>0</v>
      </c>
      <c r="DS50" s="650">
        <v>0</v>
      </c>
      <c r="DT50" s="650">
        <v>0</v>
      </c>
      <c r="DU50" s="650">
        <v>0</v>
      </c>
      <c r="DV50" s="650">
        <v>0</v>
      </c>
      <c r="DW50" s="651">
        <v>0</v>
      </c>
      <c r="DX50" s="493"/>
    </row>
    <row r="51" spans="2:128" x14ac:dyDescent="0.2">
      <c r="B51" s="652"/>
      <c r="C51" s="653" t="s">
        <v>812</v>
      </c>
      <c r="D51" s="654"/>
      <c r="E51" s="655"/>
      <c r="F51" s="655"/>
      <c r="G51" s="654"/>
      <c r="H51" s="655"/>
      <c r="I51" s="656"/>
      <c r="J51" s="656"/>
      <c r="K51" s="656"/>
      <c r="L51" s="656"/>
      <c r="M51" s="656"/>
      <c r="N51" s="656"/>
      <c r="O51" s="656"/>
      <c r="P51" s="656"/>
      <c r="Q51" s="656"/>
      <c r="R51" s="657"/>
      <c r="S51" s="656"/>
      <c r="T51" s="656"/>
      <c r="U51" s="658" t="s">
        <v>496</v>
      </c>
      <c r="V51" s="646" t="s">
        <v>121</v>
      </c>
      <c r="W51" s="647" t="s">
        <v>497</v>
      </c>
      <c r="X51" s="648">
        <v>86.568102307179345</v>
      </c>
      <c r="Y51" s="648">
        <v>182.98849549300132</v>
      </c>
      <c r="Z51" s="648">
        <v>176.89179505698621</v>
      </c>
      <c r="AA51" s="648">
        <v>5422.0935406921926</v>
      </c>
      <c r="AB51" s="648">
        <v>0</v>
      </c>
      <c r="AC51" s="648">
        <v>0</v>
      </c>
      <c r="AD51" s="648">
        <v>0</v>
      </c>
      <c r="AE51" s="648">
        <v>0</v>
      </c>
      <c r="AF51" s="648">
        <v>0</v>
      </c>
      <c r="AG51" s="648">
        <v>0</v>
      </c>
      <c r="AH51" s="648">
        <v>21.098733196972788</v>
      </c>
      <c r="AI51" s="648">
        <v>44.598707163782919</v>
      </c>
      <c r="AJ51" s="648">
        <v>43.112794310744874</v>
      </c>
      <c r="AK51" s="648">
        <v>1321.4948917114775</v>
      </c>
      <c r="AL51" s="648">
        <v>0</v>
      </c>
      <c r="AM51" s="648">
        <v>0</v>
      </c>
      <c r="AN51" s="648">
        <v>0</v>
      </c>
      <c r="AO51" s="648">
        <v>0</v>
      </c>
      <c r="AP51" s="648">
        <v>0</v>
      </c>
      <c r="AQ51" s="648">
        <v>0</v>
      </c>
      <c r="AR51" s="648">
        <v>47.261162361219043</v>
      </c>
      <c r="AS51" s="648">
        <v>99.901104046873755</v>
      </c>
      <c r="AT51" s="648">
        <v>96.572659256068519</v>
      </c>
      <c r="AU51" s="648">
        <v>2960.1485574337094</v>
      </c>
      <c r="AV51" s="648">
        <v>0</v>
      </c>
      <c r="AW51" s="648">
        <v>0</v>
      </c>
      <c r="AX51" s="648">
        <v>0</v>
      </c>
      <c r="AY51" s="648">
        <v>0</v>
      </c>
      <c r="AZ51" s="648">
        <v>0</v>
      </c>
      <c r="BA51" s="648">
        <v>0</v>
      </c>
      <c r="BB51" s="648">
        <v>21.098733196972788</v>
      </c>
      <c r="BC51" s="648">
        <v>44.598707163782919</v>
      </c>
      <c r="BD51" s="648">
        <v>43.112794310744874</v>
      </c>
      <c r="BE51" s="648">
        <v>1321.4948917114775</v>
      </c>
      <c r="BF51" s="648">
        <v>0</v>
      </c>
      <c r="BG51" s="648">
        <v>0</v>
      </c>
      <c r="BH51" s="648">
        <v>0</v>
      </c>
      <c r="BI51" s="648">
        <v>0</v>
      </c>
      <c r="BJ51" s="648">
        <v>0</v>
      </c>
      <c r="BK51" s="648">
        <v>0</v>
      </c>
      <c r="BL51" s="648">
        <v>47.261162361219043</v>
      </c>
      <c r="BM51" s="648">
        <v>99.901104046873755</v>
      </c>
      <c r="BN51" s="648">
        <v>96.572659256068519</v>
      </c>
      <c r="BO51" s="648">
        <v>2960.1485574337094</v>
      </c>
      <c r="BP51" s="648">
        <v>0</v>
      </c>
      <c r="BQ51" s="648">
        <v>0</v>
      </c>
      <c r="BR51" s="648">
        <v>0</v>
      </c>
      <c r="BS51" s="648">
        <v>0</v>
      </c>
      <c r="BT51" s="648">
        <v>0</v>
      </c>
      <c r="BU51" s="648">
        <v>0</v>
      </c>
      <c r="BV51" s="648">
        <v>21.098733196972788</v>
      </c>
      <c r="BW51" s="648">
        <v>44.598707163782919</v>
      </c>
      <c r="BX51" s="648">
        <v>43.112794310744874</v>
      </c>
      <c r="BY51" s="648">
        <v>1321.4948917114775</v>
      </c>
      <c r="BZ51" s="648">
        <v>0</v>
      </c>
      <c r="CA51" s="648">
        <v>0</v>
      </c>
      <c r="CB51" s="648">
        <v>0</v>
      </c>
      <c r="CC51" s="648">
        <v>0</v>
      </c>
      <c r="CD51" s="648">
        <v>0</v>
      </c>
      <c r="CE51" s="648">
        <v>0</v>
      </c>
      <c r="CF51" s="648">
        <v>47.261162361219043</v>
      </c>
      <c r="CG51" s="648">
        <v>99.901104046873755</v>
      </c>
      <c r="CH51" s="648">
        <v>96.572659256068519</v>
      </c>
      <c r="CI51" s="648">
        <v>2960.1485574337094</v>
      </c>
      <c r="CJ51" s="648">
        <v>0</v>
      </c>
      <c r="CK51" s="648">
        <v>0</v>
      </c>
      <c r="CL51" s="648">
        <v>0</v>
      </c>
      <c r="CM51" s="648">
        <v>0</v>
      </c>
      <c r="CN51" s="648">
        <v>0</v>
      </c>
      <c r="CO51" s="648">
        <v>0</v>
      </c>
      <c r="CP51" s="648">
        <v>21.098733196972788</v>
      </c>
      <c r="CQ51" s="648">
        <v>44.598707163782919</v>
      </c>
      <c r="CR51" s="648">
        <v>43.112794310744874</v>
      </c>
      <c r="CS51" s="648">
        <v>1321.4948917114775</v>
      </c>
      <c r="CT51" s="648">
        <v>0</v>
      </c>
      <c r="CU51" s="648">
        <v>0</v>
      </c>
      <c r="CV51" s="648">
        <v>0</v>
      </c>
      <c r="CW51" s="648">
        <v>0</v>
      </c>
      <c r="CX51" s="648">
        <v>0</v>
      </c>
      <c r="CY51" s="648">
        <v>0</v>
      </c>
      <c r="CZ51" s="649">
        <v>0</v>
      </c>
      <c r="DA51" s="650">
        <v>0</v>
      </c>
      <c r="DB51" s="650">
        <v>0</v>
      </c>
      <c r="DC51" s="650">
        <v>0</v>
      </c>
      <c r="DD51" s="650">
        <v>0</v>
      </c>
      <c r="DE51" s="650">
        <v>0</v>
      </c>
      <c r="DF51" s="650">
        <v>0</v>
      </c>
      <c r="DG51" s="650">
        <v>0</v>
      </c>
      <c r="DH51" s="650">
        <v>0</v>
      </c>
      <c r="DI51" s="650">
        <v>0</v>
      </c>
      <c r="DJ51" s="650">
        <v>0</v>
      </c>
      <c r="DK51" s="650">
        <v>0</v>
      </c>
      <c r="DL51" s="650">
        <v>0</v>
      </c>
      <c r="DM51" s="650">
        <v>0</v>
      </c>
      <c r="DN51" s="650">
        <v>0</v>
      </c>
      <c r="DO51" s="650">
        <v>0</v>
      </c>
      <c r="DP51" s="650">
        <v>0</v>
      </c>
      <c r="DQ51" s="650">
        <v>0</v>
      </c>
      <c r="DR51" s="650">
        <v>0</v>
      </c>
      <c r="DS51" s="650">
        <v>0</v>
      </c>
      <c r="DT51" s="650">
        <v>0</v>
      </c>
      <c r="DU51" s="650">
        <v>0</v>
      </c>
      <c r="DV51" s="650">
        <v>0</v>
      </c>
      <c r="DW51" s="651">
        <v>0</v>
      </c>
      <c r="DX51" s="493"/>
    </row>
    <row r="52" spans="2:128" x14ac:dyDescent="0.2">
      <c r="B52" s="659"/>
      <c r="C52" s="660"/>
      <c r="D52" s="661"/>
      <c r="E52" s="661"/>
      <c r="F52" s="661"/>
      <c r="G52" s="661"/>
      <c r="H52" s="661"/>
      <c r="I52" s="662"/>
      <c r="J52" s="662"/>
      <c r="K52" s="662"/>
      <c r="L52" s="662"/>
      <c r="M52" s="662"/>
      <c r="N52" s="662"/>
      <c r="O52" s="662"/>
      <c r="P52" s="662"/>
      <c r="Q52" s="662"/>
      <c r="R52" s="663"/>
      <c r="S52" s="662"/>
      <c r="T52" s="662"/>
      <c r="U52" s="658" t="s">
        <v>498</v>
      </c>
      <c r="V52" s="646" t="s">
        <v>121</v>
      </c>
      <c r="W52" s="647" t="s">
        <v>497</v>
      </c>
      <c r="X52" s="648">
        <v>0</v>
      </c>
      <c r="Y52" s="648">
        <v>0</v>
      </c>
      <c r="Z52" s="648">
        <v>0</v>
      </c>
      <c r="AA52" s="648">
        <v>0</v>
      </c>
      <c r="AB52" s="648">
        <v>0</v>
      </c>
      <c r="AC52" s="648">
        <v>0</v>
      </c>
      <c r="AD52" s="648">
        <v>0</v>
      </c>
      <c r="AE52" s="648">
        <v>0</v>
      </c>
      <c r="AF52" s="648">
        <v>0</v>
      </c>
      <c r="AG52" s="648">
        <v>0</v>
      </c>
      <c r="AH52" s="648">
        <v>0</v>
      </c>
      <c r="AI52" s="648">
        <v>0</v>
      </c>
      <c r="AJ52" s="648">
        <v>0</v>
      </c>
      <c r="AK52" s="648">
        <v>0</v>
      </c>
      <c r="AL52" s="648">
        <v>0</v>
      </c>
      <c r="AM52" s="648">
        <v>0</v>
      </c>
      <c r="AN52" s="648">
        <v>0</v>
      </c>
      <c r="AO52" s="648">
        <v>0</v>
      </c>
      <c r="AP52" s="648">
        <v>0</v>
      </c>
      <c r="AQ52" s="648">
        <v>0</v>
      </c>
      <c r="AR52" s="648">
        <v>0</v>
      </c>
      <c r="AS52" s="648">
        <v>0</v>
      </c>
      <c r="AT52" s="648">
        <v>0</v>
      </c>
      <c r="AU52" s="648">
        <v>0</v>
      </c>
      <c r="AV52" s="648">
        <v>0</v>
      </c>
      <c r="AW52" s="648">
        <v>0</v>
      </c>
      <c r="AX52" s="648">
        <v>0</v>
      </c>
      <c r="AY52" s="648">
        <v>0</v>
      </c>
      <c r="AZ52" s="648">
        <v>0</v>
      </c>
      <c r="BA52" s="648">
        <v>0</v>
      </c>
      <c r="BB52" s="648">
        <v>0</v>
      </c>
      <c r="BC52" s="648">
        <v>0</v>
      </c>
      <c r="BD52" s="648">
        <v>0</v>
      </c>
      <c r="BE52" s="648">
        <v>0</v>
      </c>
      <c r="BF52" s="648">
        <v>0</v>
      </c>
      <c r="BG52" s="648">
        <v>0</v>
      </c>
      <c r="BH52" s="648">
        <v>0</v>
      </c>
      <c r="BI52" s="648">
        <v>0</v>
      </c>
      <c r="BJ52" s="648">
        <v>0</v>
      </c>
      <c r="BK52" s="648">
        <v>0</v>
      </c>
      <c r="BL52" s="648">
        <v>0</v>
      </c>
      <c r="BM52" s="648">
        <v>0</v>
      </c>
      <c r="BN52" s="648">
        <v>0</v>
      </c>
      <c r="BO52" s="648">
        <v>0</v>
      </c>
      <c r="BP52" s="648">
        <v>0</v>
      </c>
      <c r="BQ52" s="648">
        <v>0</v>
      </c>
      <c r="BR52" s="648">
        <v>0</v>
      </c>
      <c r="BS52" s="648">
        <v>0</v>
      </c>
      <c r="BT52" s="648">
        <v>0</v>
      </c>
      <c r="BU52" s="648">
        <v>0</v>
      </c>
      <c r="BV52" s="648">
        <v>0</v>
      </c>
      <c r="BW52" s="648">
        <v>0</v>
      </c>
      <c r="BX52" s="648">
        <v>0</v>
      </c>
      <c r="BY52" s="648">
        <v>0</v>
      </c>
      <c r="BZ52" s="648">
        <v>0</v>
      </c>
      <c r="CA52" s="648">
        <v>0</v>
      </c>
      <c r="CB52" s="648">
        <v>0</v>
      </c>
      <c r="CC52" s="648">
        <v>0</v>
      </c>
      <c r="CD52" s="648">
        <v>0</v>
      </c>
      <c r="CE52" s="648">
        <v>0</v>
      </c>
      <c r="CF52" s="648">
        <v>0</v>
      </c>
      <c r="CG52" s="648">
        <v>0</v>
      </c>
      <c r="CH52" s="648">
        <v>0</v>
      </c>
      <c r="CI52" s="648">
        <v>0</v>
      </c>
      <c r="CJ52" s="648">
        <v>0</v>
      </c>
      <c r="CK52" s="648">
        <v>0</v>
      </c>
      <c r="CL52" s="648">
        <v>0</v>
      </c>
      <c r="CM52" s="648">
        <v>0</v>
      </c>
      <c r="CN52" s="648">
        <v>0</v>
      </c>
      <c r="CO52" s="648">
        <v>0</v>
      </c>
      <c r="CP52" s="648">
        <v>0</v>
      </c>
      <c r="CQ52" s="648">
        <v>0</v>
      </c>
      <c r="CR52" s="648">
        <v>0</v>
      </c>
      <c r="CS52" s="648">
        <v>0</v>
      </c>
      <c r="CT52" s="648">
        <v>0</v>
      </c>
      <c r="CU52" s="648">
        <v>0</v>
      </c>
      <c r="CV52" s="648">
        <v>0</v>
      </c>
      <c r="CW52" s="648">
        <v>0</v>
      </c>
      <c r="CX52" s="648">
        <v>0</v>
      </c>
      <c r="CY52" s="648">
        <v>0</v>
      </c>
      <c r="CZ52" s="649">
        <v>0</v>
      </c>
      <c r="DA52" s="650">
        <v>0</v>
      </c>
      <c r="DB52" s="650">
        <v>0</v>
      </c>
      <c r="DC52" s="650">
        <v>0</v>
      </c>
      <c r="DD52" s="650">
        <v>0</v>
      </c>
      <c r="DE52" s="650">
        <v>0</v>
      </c>
      <c r="DF52" s="650">
        <v>0</v>
      </c>
      <c r="DG52" s="650">
        <v>0</v>
      </c>
      <c r="DH52" s="650">
        <v>0</v>
      </c>
      <c r="DI52" s="650">
        <v>0</v>
      </c>
      <c r="DJ52" s="650">
        <v>0</v>
      </c>
      <c r="DK52" s="650">
        <v>0</v>
      </c>
      <c r="DL52" s="650">
        <v>0</v>
      </c>
      <c r="DM52" s="650">
        <v>0</v>
      </c>
      <c r="DN52" s="650">
        <v>0</v>
      </c>
      <c r="DO52" s="650">
        <v>0</v>
      </c>
      <c r="DP52" s="650">
        <v>0</v>
      </c>
      <c r="DQ52" s="650">
        <v>0</v>
      </c>
      <c r="DR52" s="650">
        <v>0</v>
      </c>
      <c r="DS52" s="650">
        <v>0</v>
      </c>
      <c r="DT52" s="650">
        <v>0</v>
      </c>
      <c r="DU52" s="650">
        <v>0</v>
      </c>
      <c r="DV52" s="650">
        <v>0</v>
      </c>
      <c r="DW52" s="651">
        <v>0</v>
      </c>
      <c r="DX52" s="493"/>
    </row>
    <row r="53" spans="2:128" x14ac:dyDescent="0.2">
      <c r="B53" s="659"/>
      <c r="C53" s="660"/>
      <c r="D53" s="661"/>
      <c r="E53" s="661"/>
      <c r="F53" s="661"/>
      <c r="G53" s="661"/>
      <c r="H53" s="661"/>
      <c r="I53" s="662"/>
      <c r="J53" s="662"/>
      <c r="K53" s="662"/>
      <c r="L53" s="662"/>
      <c r="M53" s="662"/>
      <c r="N53" s="662"/>
      <c r="O53" s="662"/>
      <c r="P53" s="662"/>
      <c r="Q53" s="662"/>
      <c r="R53" s="663"/>
      <c r="S53" s="662"/>
      <c r="T53" s="662"/>
      <c r="U53" s="658" t="s">
        <v>795</v>
      </c>
      <c r="V53" s="646" t="s">
        <v>121</v>
      </c>
      <c r="W53" s="647" t="s">
        <v>497</v>
      </c>
      <c r="X53" s="648">
        <v>0</v>
      </c>
      <c r="Y53" s="648">
        <v>0</v>
      </c>
      <c r="Z53" s="648">
        <v>0</v>
      </c>
      <c r="AA53" s="648">
        <v>0</v>
      </c>
      <c r="AB53" s="648">
        <v>0</v>
      </c>
      <c r="AC53" s="648">
        <v>0</v>
      </c>
      <c r="AD53" s="648">
        <v>0</v>
      </c>
      <c r="AE53" s="648">
        <v>0</v>
      </c>
      <c r="AF53" s="648">
        <v>0</v>
      </c>
      <c r="AG53" s="648">
        <v>0</v>
      </c>
      <c r="AH53" s="648">
        <v>0</v>
      </c>
      <c r="AI53" s="648">
        <v>0</v>
      </c>
      <c r="AJ53" s="648">
        <v>0</v>
      </c>
      <c r="AK53" s="648">
        <v>0</v>
      </c>
      <c r="AL53" s="648">
        <v>0</v>
      </c>
      <c r="AM53" s="648">
        <v>0</v>
      </c>
      <c r="AN53" s="648">
        <v>0</v>
      </c>
      <c r="AO53" s="648">
        <v>0</v>
      </c>
      <c r="AP53" s="648">
        <v>0</v>
      </c>
      <c r="AQ53" s="648">
        <v>0</v>
      </c>
      <c r="AR53" s="648">
        <v>0</v>
      </c>
      <c r="AS53" s="648">
        <v>0</v>
      </c>
      <c r="AT53" s="648">
        <v>0</v>
      </c>
      <c r="AU53" s="648">
        <v>0</v>
      </c>
      <c r="AV53" s="648">
        <v>0</v>
      </c>
      <c r="AW53" s="648">
        <v>0</v>
      </c>
      <c r="AX53" s="648">
        <v>0</v>
      </c>
      <c r="AY53" s="648">
        <v>0</v>
      </c>
      <c r="AZ53" s="648">
        <v>0</v>
      </c>
      <c r="BA53" s="648">
        <v>0</v>
      </c>
      <c r="BB53" s="648">
        <v>0</v>
      </c>
      <c r="BC53" s="648">
        <v>0</v>
      </c>
      <c r="BD53" s="648">
        <v>0</v>
      </c>
      <c r="BE53" s="648">
        <v>0</v>
      </c>
      <c r="BF53" s="648">
        <v>0</v>
      </c>
      <c r="BG53" s="648">
        <v>0</v>
      </c>
      <c r="BH53" s="648">
        <v>0</v>
      </c>
      <c r="BI53" s="648">
        <v>0</v>
      </c>
      <c r="BJ53" s="648">
        <v>0</v>
      </c>
      <c r="BK53" s="648">
        <v>0</v>
      </c>
      <c r="BL53" s="648">
        <v>0</v>
      </c>
      <c r="BM53" s="648">
        <v>0</v>
      </c>
      <c r="BN53" s="648">
        <v>0</v>
      </c>
      <c r="BO53" s="648">
        <v>0</v>
      </c>
      <c r="BP53" s="648">
        <v>0</v>
      </c>
      <c r="BQ53" s="648">
        <v>0</v>
      </c>
      <c r="BR53" s="648">
        <v>0</v>
      </c>
      <c r="BS53" s="648">
        <v>0</v>
      </c>
      <c r="BT53" s="648">
        <v>0</v>
      </c>
      <c r="BU53" s="648">
        <v>0</v>
      </c>
      <c r="BV53" s="648">
        <v>0</v>
      </c>
      <c r="BW53" s="648">
        <v>0</v>
      </c>
      <c r="BX53" s="648">
        <v>0</v>
      </c>
      <c r="BY53" s="648">
        <v>0</v>
      </c>
      <c r="BZ53" s="648">
        <v>0</v>
      </c>
      <c r="CA53" s="648">
        <v>0</v>
      </c>
      <c r="CB53" s="648">
        <v>0</v>
      </c>
      <c r="CC53" s="648">
        <v>0</v>
      </c>
      <c r="CD53" s="648">
        <v>0</v>
      </c>
      <c r="CE53" s="648">
        <v>0</v>
      </c>
      <c r="CF53" s="648">
        <v>0</v>
      </c>
      <c r="CG53" s="648">
        <v>0</v>
      </c>
      <c r="CH53" s="648">
        <v>0</v>
      </c>
      <c r="CI53" s="648">
        <v>0</v>
      </c>
      <c r="CJ53" s="648">
        <v>0</v>
      </c>
      <c r="CK53" s="648">
        <v>0</v>
      </c>
      <c r="CL53" s="648">
        <v>0</v>
      </c>
      <c r="CM53" s="648">
        <v>0</v>
      </c>
      <c r="CN53" s="648">
        <v>0</v>
      </c>
      <c r="CO53" s="648">
        <v>0</v>
      </c>
      <c r="CP53" s="648">
        <v>0</v>
      </c>
      <c r="CQ53" s="648">
        <v>0</v>
      </c>
      <c r="CR53" s="648">
        <v>0</v>
      </c>
      <c r="CS53" s="648">
        <v>0</v>
      </c>
      <c r="CT53" s="648">
        <v>0</v>
      </c>
      <c r="CU53" s="648">
        <v>0</v>
      </c>
      <c r="CV53" s="648">
        <v>0</v>
      </c>
      <c r="CW53" s="648">
        <v>0</v>
      </c>
      <c r="CX53" s="648">
        <v>0</v>
      </c>
      <c r="CY53" s="648">
        <v>0</v>
      </c>
      <c r="CZ53" s="649">
        <v>0</v>
      </c>
      <c r="DA53" s="650">
        <v>0</v>
      </c>
      <c r="DB53" s="650">
        <v>0</v>
      </c>
      <c r="DC53" s="650">
        <v>0</v>
      </c>
      <c r="DD53" s="650">
        <v>0</v>
      </c>
      <c r="DE53" s="650">
        <v>0</v>
      </c>
      <c r="DF53" s="650">
        <v>0</v>
      </c>
      <c r="DG53" s="650">
        <v>0</v>
      </c>
      <c r="DH53" s="650">
        <v>0</v>
      </c>
      <c r="DI53" s="650">
        <v>0</v>
      </c>
      <c r="DJ53" s="650">
        <v>0</v>
      </c>
      <c r="DK53" s="650">
        <v>0</v>
      </c>
      <c r="DL53" s="650">
        <v>0</v>
      </c>
      <c r="DM53" s="650">
        <v>0</v>
      </c>
      <c r="DN53" s="650">
        <v>0</v>
      </c>
      <c r="DO53" s="650">
        <v>0</v>
      </c>
      <c r="DP53" s="650">
        <v>0</v>
      </c>
      <c r="DQ53" s="650">
        <v>0</v>
      </c>
      <c r="DR53" s="650">
        <v>0</v>
      </c>
      <c r="DS53" s="650">
        <v>0</v>
      </c>
      <c r="DT53" s="650">
        <v>0</v>
      </c>
      <c r="DU53" s="650">
        <v>0</v>
      </c>
      <c r="DV53" s="650">
        <v>0</v>
      </c>
      <c r="DW53" s="651">
        <v>0</v>
      </c>
      <c r="DX53" s="493"/>
    </row>
    <row r="54" spans="2:128" x14ac:dyDescent="0.2">
      <c r="B54" s="664"/>
      <c r="C54" s="665"/>
      <c r="D54" s="666"/>
      <c r="E54" s="666"/>
      <c r="F54" s="666"/>
      <c r="G54" s="666"/>
      <c r="H54" s="666"/>
      <c r="I54" s="667"/>
      <c r="J54" s="667"/>
      <c r="K54" s="667"/>
      <c r="L54" s="667"/>
      <c r="M54" s="667"/>
      <c r="N54" s="667"/>
      <c r="O54" s="667"/>
      <c r="P54" s="667"/>
      <c r="Q54" s="667"/>
      <c r="R54" s="668"/>
      <c r="S54" s="667"/>
      <c r="T54" s="667"/>
      <c r="U54" s="658" t="s">
        <v>499</v>
      </c>
      <c r="V54" s="646" t="s">
        <v>121</v>
      </c>
      <c r="W54" s="669" t="s">
        <v>497</v>
      </c>
      <c r="X54" s="648">
        <v>4.2197466393945575</v>
      </c>
      <c r="Y54" s="648">
        <v>13.139488072151142</v>
      </c>
      <c r="Z54" s="648">
        <v>21.762046934300116</v>
      </c>
      <c r="AA54" s="648">
        <v>286.06102527659561</v>
      </c>
      <c r="AB54" s="648">
        <v>286.06102527659561</v>
      </c>
      <c r="AC54" s="648">
        <v>286.06102527659561</v>
      </c>
      <c r="AD54" s="648">
        <v>286.06102527659561</v>
      </c>
      <c r="AE54" s="648">
        <v>286.06102527659561</v>
      </c>
      <c r="AF54" s="648">
        <v>286.06102527659561</v>
      </c>
      <c r="AG54" s="648">
        <v>286.06102527659561</v>
      </c>
      <c r="AH54" s="648">
        <v>286.06102527659561</v>
      </c>
      <c r="AI54" s="648">
        <v>286.06102527659561</v>
      </c>
      <c r="AJ54" s="648">
        <v>286.06102527659561</v>
      </c>
      <c r="AK54" s="648">
        <v>286.06102527659561</v>
      </c>
      <c r="AL54" s="648">
        <v>286.06102527659561</v>
      </c>
      <c r="AM54" s="648">
        <v>286.06102527659561</v>
      </c>
      <c r="AN54" s="648">
        <v>286.06102527659561</v>
      </c>
      <c r="AO54" s="648">
        <v>286.06102527659561</v>
      </c>
      <c r="AP54" s="648">
        <v>286.06102527659561</v>
      </c>
      <c r="AQ54" s="648">
        <v>286.06102527659561</v>
      </c>
      <c r="AR54" s="648">
        <v>286.06102527659561</v>
      </c>
      <c r="AS54" s="648">
        <v>286.06102527659561</v>
      </c>
      <c r="AT54" s="648">
        <v>286.06102527659561</v>
      </c>
      <c r="AU54" s="648">
        <v>286.06102527659561</v>
      </c>
      <c r="AV54" s="648">
        <v>286.06102527659561</v>
      </c>
      <c r="AW54" s="648">
        <v>286.06102527659561</v>
      </c>
      <c r="AX54" s="648">
        <v>286.06102527659561</v>
      </c>
      <c r="AY54" s="648">
        <v>286.06102527659561</v>
      </c>
      <c r="AZ54" s="648">
        <v>286.06102527659561</v>
      </c>
      <c r="BA54" s="648">
        <v>286.06102527659561</v>
      </c>
      <c r="BB54" s="648">
        <v>286.06102527659561</v>
      </c>
      <c r="BC54" s="648">
        <v>286.06102527659561</v>
      </c>
      <c r="BD54" s="648">
        <v>286.06102527659561</v>
      </c>
      <c r="BE54" s="648">
        <v>286.06102527659561</v>
      </c>
      <c r="BF54" s="648">
        <v>286.06102527659561</v>
      </c>
      <c r="BG54" s="648">
        <v>286.06102527659561</v>
      </c>
      <c r="BH54" s="648">
        <v>286.06102527659561</v>
      </c>
      <c r="BI54" s="648">
        <v>286.06102527659561</v>
      </c>
      <c r="BJ54" s="648">
        <v>286.06102527659561</v>
      </c>
      <c r="BK54" s="648">
        <v>286.06102527659561</v>
      </c>
      <c r="BL54" s="648">
        <v>286.06102527659561</v>
      </c>
      <c r="BM54" s="648">
        <v>286.06102527659561</v>
      </c>
      <c r="BN54" s="648">
        <v>286.06102527659561</v>
      </c>
      <c r="BO54" s="648">
        <v>286.06102527659561</v>
      </c>
      <c r="BP54" s="648">
        <v>286.06102527659561</v>
      </c>
      <c r="BQ54" s="648">
        <v>286.06102527659561</v>
      </c>
      <c r="BR54" s="648">
        <v>286.06102527659561</v>
      </c>
      <c r="BS54" s="648">
        <v>286.06102527659561</v>
      </c>
      <c r="BT54" s="648">
        <v>286.06102527659561</v>
      </c>
      <c r="BU54" s="648">
        <v>286.06102527659561</v>
      </c>
      <c r="BV54" s="648">
        <v>286.06102527659561</v>
      </c>
      <c r="BW54" s="648">
        <v>286.06102527659561</v>
      </c>
      <c r="BX54" s="648">
        <v>286.06102527659561</v>
      </c>
      <c r="BY54" s="648">
        <v>286.06102527659561</v>
      </c>
      <c r="BZ54" s="648">
        <v>286.06102527659561</v>
      </c>
      <c r="CA54" s="648">
        <v>286.06102527659561</v>
      </c>
      <c r="CB54" s="648">
        <v>286.06102527659561</v>
      </c>
      <c r="CC54" s="648">
        <v>286.06102527659561</v>
      </c>
      <c r="CD54" s="648">
        <v>286.06102527659561</v>
      </c>
      <c r="CE54" s="648">
        <v>286.06102527659561</v>
      </c>
      <c r="CF54" s="648">
        <v>286.06102527659561</v>
      </c>
      <c r="CG54" s="648">
        <v>286.06102527659561</v>
      </c>
      <c r="CH54" s="648">
        <v>286.06102527659561</v>
      </c>
      <c r="CI54" s="648">
        <v>286.06102527659561</v>
      </c>
      <c r="CJ54" s="648">
        <v>286.06102527659561</v>
      </c>
      <c r="CK54" s="648">
        <v>286.06102527659561</v>
      </c>
      <c r="CL54" s="648">
        <v>286.06102527659561</v>
      </c>
      <c r="CM54" s="648">
        <v>286.06102527659561</v>
      </c>
      <c r="CN54" s="648">
        <v>286.06102527659561</v>
      </c>
      <c r="CO54" s="648">
        <v>286.06102527659561</v>
      </c>
      <c r="CP54" s="648">
        <v>286.06102527659561</v>
      </c>
      <c r="CQ54" s="648">
        <v>286.06102527659561</v>
      </c>
      <c r="CR54" s="648">
        <v>286.06102527659561</v>
      </c>
      <c r="CS54" s="648">
        <v>286.06102527659561</v>
      </c>
      <c r="CT54" s="648">
        <v>286.06102527659561</v>
      </c>
      <c r="CU54" s="648">
        <v>286.06102527659561</v>
      </c>
      <c r="CV54" s="648">
        <v>286.06102527659561</v>
      </c>
      <c r="CW54" s="648">
        <v>286.06102527659561</v>
      </c>
      <c r="CX54" s="648">
        <v>286.06102527659561</v>
      </c>
      <c r="CY54" s="648">
        <v>286.06102527659561</v>
      </c>
      <c r="CZ54" s="649"/>
      <c r="DA54" s="650"/>
      <c r="DB54" s="650"/>
      <c r="DC54" s="650"/>
      <c r="DD54" s="650"/>
      <c r="DE54" s="650"/>
      <c r="DF54" s="650"/>
      <c r="DG54" s="650"/>
      <c r="DH54" s="650"/>
      <c r="DI54" s="650"/>
      <c r="DJ54" s="650"/>
      <c r="DK54" s="650"/>
      <c r="DL54" s="650"/>
      <c r="DM54" s="650"/>
      <c r="DN54" s="650"/>
      <c r="DO54" s="650"/>
      <c r="DP54" s="650"/>
      <c r="DQ54" s="650"/>
      <c r="DR54" s="650"/>
      <c r="DS54" s="650"/>
      <c r="DT54" s="650"/>
      <c r="DU54" s="650"/>
      <c r="DV54" s="650"/>
      <c r="DW54" s="651"/>
      <c r="DX54" s="493"/>
    </row>
    <row r="55" spans="2:128" x14ac:dyDescent="0.2">
      <c r="B55" s="670"/>
      <c r="C55" s="671"/>
      <c r="D55" s="666"/>
      <c r="E55" s="666"/>
      <c r="F55" s="666"/>
      <c r="G55" s="666"/>
      <c r="H55" s="666"/>
      <c r="I55" s="667"/>
      <c r="J55" s="667"/>
      <c r="K55" s="667"/>
      <c r="L55" s="667"/>
      <c r="M55" s="667"/>
      <c r="N55" s="667"/>
      <c r="O55" s="667"/>
      <c r="P55" s="667"/>
      <c r="Q55" s="667"/>
      <c r="R55" s="668"/>
      <c r="S55" s="667"/>
      <c r="T55" s="667"/>
      <c r="U55" s="658" t="s">
        <v>500</v>
      </c>
      <c r="V55" s="646" t="s">
        <v>121</v>
      </c>
      <c r="W55" s="669" t="s">
        <v>497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8">
        <v>0</v>
      </c>
      <c r="AD55" s="648">
        <v>0</v>
      </c>
      <c r="AE55" s="648">
        <v>0</v>
      </c>
      <c r="AF55" s="648">
        <v>0</v>
      </c>
      <c r="AG55" s="648">
        <v>0</v>
      </c>
      <c r="AH55" s="648">
        <v>0</v>
      </c>
      <c r="AI55" s="648">
        <v>0</v>
      </c>
      <c r="AJ55" s="648">
        <v>0</v>
      </c>
      <c r="AK55" s="648">
        <v>0</v>
      </c>
      <c r="AL55" s="648">
        <v>0</v>
      </c>
      <c r="AM55" s="648">
        <v>0</v>
      </c>
      <c r="AN55" s="648">
        <v>0</v>
      </c>
      <c r="AO55" s="648">
        <v>0</v>
      </c>
      <c r="AP55" s="648">
        <v>0</v>
      </c>
      <c r="AQ55" s="648">
        <v>0</v>
      </c>
      <c r="AR55" s="648">
        <v>0</v>
      </c>
      <c r="AS55" s="648">
        <v>0</v>
      </c>
      <c r="AT55" s="648">
        <v>0</v>
      </c>
      <c r="AU55" s="648">
        <v>0</v>
      </c>
      <c r="AV55" s="648">
        <v>0</v>
      </c>
      <c r="AW55" s="648">
        <v>0</v>
      </c>
      <c r="AX55" s="648">
        <v>0</v>
      </c>
      <c r="AY55" s="648">
        <v>0</v>
      </c>
      <c r="AZ55" s="648">
        <v>0</v>
      </c>
      <c r="BA55" s="648">
        <v>0</v>
      </c>
      <c r="BB55" s="648">
        <v>0</v>
      </c>
      <c r="BC55" s="648">
        <v>0</v>
      </c>
      <c r="BD55" s="648">
        <v>0</v>
      </c>
      <c r="BE55" s="648">
        <v>0</v>
      </c>
      <c r="BF55" s="648">
        <v>0</v>
      </c>
      <c r="BG55" s="648">
        <v>0</v>
      </c>
      <c r="BH55" s="648">
        <v>0</v>
      </c>
      <c r="BI55" s="648">
        <v>0</v>
      </c>
      <c r="BJ55" s="648">
        <v>0</v>
      </c>
      <c r="BK55" s="648">
        <v>0</v>
      </c>
      <c r="BL55" s="648">
        <v>0</v>
      </c>
      <c r="BM55" s="648">
        <v>0</v>
      </c>
      <c r="BN55" s="648">
        <v>0</v>
      </c>
      <c r="BO55" s="648">
        <v>0</v>
      </c>
      <c r="BP55" s="648">
        <v>0</v>
      </c>
      <c r="BQ55" s="648">
        <v>0</v>
      </c>
      <c r="BR55" s="648">
        <v>0</v>
      </c>
      <c r="BS55" s="648">
        <v>0</v>
      </c>
      <c r="BT55" s="648">
        <v>0</v>
      </c>
      <c r="BU55" s="648">
        <v>0</v>
      </c>
      <c r="BV55" s="648">
        <v>0</v>
      </c>
      <c r="BW55" s="648">
        <v>0</v>
      </c>
      <c r="BX55" s="648">
        <v>0</v>
      </c>
      <c r="BY55" s="648">
        <v>0</v>
      </c>
      <c r="BZ55" s="648">
        <v>0</v>
      </c>
      <c r="CA55" s="648">
        <v>0</v>
      </c>
      <c r="CB55" s="648">
        <v>0</v>
      </c>
      <c r="CC55" s="648">
        <v>0</v>
      </c>
      <c r="CD55" s="648">
        <v>0</v>
      </c>
      <c r="CE55" s="648">
        <v>0</v>
      </c>
      <c r="CF55" s="648">
        <v>0</v>
      </c>
      <c r="CG55" s="648">
        <v>0</v>
      </c>
      <c r="CH55" s="648">
        <v>0</v>
      </c>
      <c r="CI55" s="648">
        <v>0</v>
      </c>
      <c r="CJ55" s="648">
        <v>0</v>
      </c>
      <c r="CK55" s="648">
        <v>0</v>
      </c>
      <c r="CL55" s="648">
        <v>0</v>
      </c>
      <c r="CM55" s="648">
        <v>0</v>
      </c>
      <c r="CN55" s="648">
        <v>0</v>
      </c>
      <c r="CO55" s="648">
        <v>0</v>
      </c>
      <c r="CP55" s="648">
        <v>0</v>
      </c>
      <c r="CQ55" s="648">
        <v>0</v>
      </c>
      <c r="CR55" s="648">
        <v>0</v>
      </c>
      <c r="CS55" s="648">
        <v>0</v>
      </c>
      <c r="CT55" s="648">
        <v>0</v>
      </c>
      <c r="CU55" s="648">
        <v>0</v>
      </c>
      <c r="CV55" s="648">
        <v>0</v>
      </c>
      <c r="CW55" s="648">
        <v>0</v>
      </c>
      <c r="CX55" s="648">
        <v>0</v>
      </c>
      <c r="CY55" s="648">
        <v>0</v>
      </c>
      <c r="CZ55" s="649">
        <v>0</v>
      </c>
      <c r="DA55" s="650">
        <v>0</v>
      </c>
      <c r="DB55" s="650">
        <v>0</v>
      </c>
      <c r="DC55" s="650">
        <v>0</v>
      </c>
      <c r="DD55" s="650">
        <v>0</v>
      </c>
      <c r="DE55" s="650">
        <v>0</v>
      </c>
      <c r="DF55" s="650">
        <v>0</v>
      </c>
      <c r="DG55" s="650">
        <v>0</v>
      </c>
      <c r="DH55" s="650">
        <v>0</v>
      </c>
      <c r="DI55" s="650">
        <v>0</v>
      </c>
      <c r="DJ55" s="650">
        <v>0</v>
      </c>
      <c r="DK55" s="650">
        <v>0</v>
      </c>
      <c r="DL55" s="650">
        <v>0</v>
      </c>
      <c r="DM55" s="650">
        <v>0</v>
      </c>
      <c r="DN55" s="650">
        <v>0</v>
      </c>
      <c r="DO55" s="650">
        <v>0</v>
      </c>
      <c r="DP55" s="650">
        <v>0</v>
      </c>
      <c r="DQ55" s="650">
        <v>0</v>
      </c>
      <c r="DR55" s="650">
        <v>0</v>
      </c>
      <c r="DS55" s="650">
        <v>0</v>
      </c>
      <c r="DT55" s="650">
        <v>0</v>
      </c>
      <c r="DU55" s="650">
        <v>0</v>
      </c>
      <c r="DV55" s="650">
        <v>0</v>
      </c>
      <c r="DW55" s="651">
        <v>0</v>
      </c>
      <c r="DX55" s="493"/>
    </row>
    <row r="56" spans="2:128" x14ac:dyDescent="0.2">
      <c r="B56" s="670"/>
      <c r="C56" s="671"/>
      <c r="D56" s="666"/>
      <c r="E56" s="666"/>
      <c r="F56" s="666"/>
      <c r="G56" s="666"/>
      <c r="H56" s="666"/>
      <c r="I56" s="667"/>
      <c r="J56" s="667"/>
      <c r="K56" s="667"/>
      <c r="L56" s="667"/>
      <c r="M56" s="667"/>
      <c r="N56" s="667"/>
      <c r="O56" s="667"/>
      <c r="P56" s="667"/>
      <c r="Q56" s="667"/>
      <c r="R56" s="668"/>
      <c r="S56" s="667"/>
      <c r="T56" s="667"/>
      <c r="U56" s="672" t="s">
        <v>501</v>
      </c>
      <c r="V56" s="673" t="s">
        <v>121</v>
      </c>
      <c r="W56" s="669" t="s">
        <v>497</v>
      </c>
      <c r="X56" s="648">
        <v>1.1932026965005256</v>
      </c>
      <c r="Y56" s="648">
        <v>3.6512002512916215</v>
      </c>
      <c r="Z56" s="648">
        <v>5.9509651876118079</v>
      </c>
      <c r="AA56" s="648">
        <v>106.54738854936018</v>
      </c>
      <c r="AB56" s="648">
        <v>102.92466072036765</v>
      </c>
      <c r="AC56" s="648">
        <v>100.38408872284627</v>
      </c>
      <c r="AD56" s="648">
        <v>96.145350026992887</v>
      </c>
      <c r="AE56" s="648">
        <v>93.674103527947395</v>
      </c>
      <c r="AF56" s="648">
        <v>90.469342934063604</v>
      </c>
      <c r="AG56" s="648">
        <v>86.445114288129972</v>
      </c>
      <c r="AH56" s="648">
        <v>84.245880781729483</v>
      </c>
      <c r="AI56" s="648">
        <v>81.165226628319132</v>
      </c>
      <c r="AJ56" s="648">
        <v>79.117893954492914</v>
      </c>
      <c r="AK56" s="648">
        <v>76.222250423301006</v>
      </c>
      <c r="AL56" s="648">
        <v>73.414762399833819</v>
      </c>
      <c r="AM56" s="648">
        <v>70.659665643958348</v>
      </c>
      <c r="AN56" s="648">
        <v>68.810224896651292</v>
      </c>
      <c r="AO56" s="648">
        <v>66.1879190690195</v>
      </c>
      <c r="AP56" s="648">
        <v>66.1879190690195</v>
      </c>
      <c r="AQ56" s="648">
        <v>66.1879190690195</v>
      </c>
      <c r="AR56" s="648">
        <v>66.1879190690195</v>
      </c>
      <c r="AS56" s="648">
        <v>66.1879190690195</v>
      </c>
      <c r="AT56" s="648">
        <v>66.1879190690195</v>
      </c>
      <c r="AU56" s="648">
        <v>66.1879190690195</v>
      </c>
      <c r="AV56" s="648">
        <v>66.1879190690195</v>
      </c>
      <c r="AW56" s="648">
        <v>66.1879190690195</v>
      </c>
      <c r="AX56" s="648">
        <v>66.1879190690195</v>
      </c>
      <c r="AY56" s="648">
        <v>66.1879190690195</v>
      </c>
      <c r="AZ56" s="648">
        <v>66.1879190690195</v>
      </c>
      <c r="BA56" s="648">
        <v>66.1879190690195</v>
      </c>
      <c r="BB56" s="648">
        <v>66.1879190690195</v>
      </c>
      <c r="BC56" s="648">
        <v>66.1879190690195</v>
      </c>
      <c r="BD56" s="648">
        <v>66.1879190690195</v>
      </c>
      <c r="BE56" s="648">
        <v>66.1879190690195</v>
      </c>
      <c r="BF56" s="648">
        <v>66.1879190690195</v>
      </c>
      <c r="BG56" s="648">
        <v>66.1879190690195</v>
      </c>
      <c r="BH56" s="648">
        <v>66.1879190690195</v>
      </c>
      <c r="BI56" s="648">
        <v>66.1879190690195</v>
      </c>
      <c r="BJ56" s="648">
        <v>66.1879190690195</v>
      </c>
      <c r="BK56" s="648">
        <v>66.1879190690195</v>
      </c>
      <c r="BL56" s="648">
        <v>66.1879190690195</v>
      </c>
      <c r="BM56" s="648">
        <v>66.1879190690195</v>
      </c>
      <c r="BN56" s="648">
        <v>66.1879190690195</v>
      </c>
      <c r="BO56" s="648">
        <v>66.1879190690195</v>
      </c>
      <c r="BP56" s="648">
        <v>66.1879190690195</v>
      </c>
      <c r="BQ56" s="648">
        <v>66.1879190690195</v>
      </c>
      <c r="BR56" s="648">
        <v>66.1879190690195</v>
      </c>
      <c r="BS56" s="648">
        <v>66.1879190690195</v>
      </c>
      <c r="BT56" s="648">
        <v>66.1879190690195</v>
      </c>
      <c r="BU56" s="648">
        <v>66.1879190690195</v>
      </c>
      <c r="BV56" s="648">
        <v>66.1879190690195</v>
      </c>
      <c r="BW56" s="648">
        <v>66.1879190690195</v>
      </c>
      <c r="BX56" s="648">
        <v>66.1879190690195</v>
      </c>
      <c r="BY56" s="648">
        <v>66.1879190690195</v>
      </c>
      <c r="BZ56" s="648">
        <v>66.1879190690195</v>
      </c>
      <c r="CA56" s="648">
        <v>66.1879190690195</v>
      </c>
      <c r="CB56" s="648">
        <v>66.1879190690195</v>
      </c>
      <c r="CC56" s="648">
        <v>66.1879190690195</v>
      </c>
      <c r="CD56" s="648">
        <v>66.1879190690195</v>
      </c>
      <c r="CE56" s="648">
        <v>66.1879190690195</v>
      </c>
      <c r="CF56" s="648">
        <v>66.1879190690195</v>
      </c>
      <c r="CG56" s="648">
        <v>66.1879190690195</v>
      </c>
      <c r="CH56" s="648">
        <v>66.1879190690195</v>
      </c>
      <c r="CI56" s="648">
        <v>66.1879190690195</v>
      </c>
      <c r="CJ56" s="648">
        <v>66.1879190690195</v>
      </c>
      <c r="CK56" s="648">
        <v>66.1879190690195</v>
      </c>
      <c r="CL56" s="648">
        <v>66.1879190690195</v>
      </c>
      <c r="CM56" s="648">
        <v>66.1879190690195</v>
      </c>
      <c r="CN56" s="648">
        <v>66.1879190690195</v>
      </c>
      <c r="CO56" s="648">
        <v>66.1879190690195</v>
      </c>
      <c r="CP56" s="648">
        <v>66.1879190690195</v>
      </c>
      <c r="CQ56" s="648">
        <v>66.1879190690195</v>
      </c>
      <c r="CR56" s="648">
        <v>66.1879190690195</v>
      </c>
      <c r="CS56" s="648">
        <v>66.1879190690195</v>
      </c>
      <c r="CT56" s="648">
        <v>66.1879190690195</v>
      </c>
      <c r="CU56" s="648">
        <v>66.1879190690195</v>
      </c>
      <c r="CV56" s="648">
        <v>66.1879190690195</v>
      </c>
      <c r="CW56" s="648">
        <v>66.1879190690195</v>
      </c>
      <c r="CX56" s="648">
        <v>66.1879190690195</v>
      </c>
      <c r="CY56" s="648">
        <v>66.1879190690195</v>
      </c>
      <c r="CZ56" s="649">
        <v>0</v>
      </c>
      <c r="DA56" s="650">
        <v>0</v>
      </c>
      <c r="DB56" s="650">
        <v>0</v>
      </c>
      <c r="DC56" s="650">
        <v>0</v>
      </c>
      <c r="DD56" s="650">
        <v>0</v>
      </c>
      <c r="DE56" s="650">
        <v>0</v>
      </c>
      <c r="DF56" s="650">
        <v>0</v>
      </c>
      <c r="DG56" s="650">
        <v>0</v>
      </c>
      <c r="DH56" s="650">
        <v>0</v>
      </c>
      <c r="DI56" s="650">
        <v>0</v>
      </c>
      <c r="DJ56" s="650">
        <v>0</v>
      </c>
      <c r="DK56" s="650">
        <v>0</v>
      </c>
      <c r="DL56" s="650">
        <v>0</v>
      </c>
      <c r="DM56" s="650">
        <v>0</v>
      </c>
      <c r="DN56" s="650">
        <v>0</v>
      </c>
      <c r="DO56" s="650">
        <v>0</v>
      </c>
      <c r="DP56" s="650">
        <v>0</v>
      </c>
      <c r="DQ56" s="650">
        <v>0</v>
      </c>
      <c r="DR56" s="650">
        <v>0</v>
      </c>
      <c r="DS56" s="650">
        <v>0</v>
      </c>
      <c r="DT56" s="650">
        <v>0</v>
      </c>
      <c r="DU56" s="650">
        <v>0</v>
      </c>
      <c r="DV56" s="650">
        <v>0</v>
      </c>
      <c r="DW56" s="651">
        <v>0</v>
      </c>
      <c r="DX56" s="493"/>
    </row>
    <row r="57" spans="2:128" x14ac:dyDescent="0.2">
      <c r="B57" s="670"/>
      <c r="C57" s="671"/>
      <c r="D57" s="666"/>
      <c r="E57" s="666"/>
      <c r="F57" s="666"/>
      <c r="G57" s="666"/>
      <c r="H57" s="666"/>
      <c r="I57" s="667"/>
      <c r="J57" s="667"/>
      <c r="K57" s="667"/>
      <c r="L57" s="667"/>
      <c r="M57" s="667"/>
      <c r="N57" s="667"/>
      <c r="O57" s="667"/>
      <c r="P57" s="667"/>
      <c r="Q57" s="667"/>
      <c r="R57" s="668"/>
      <c r="S57" s="667"/>
      <c r="T57" s="667"/>
      <c r="U57" s="658" t="s">
        <v>502</v>
      </c>
      <c r="V57" s="646" t="s">
        <v>121</v>
      </c>
      <c r="W57" s="669" t="s">
        <v>497</v>
      </c>
      <c r="X57" s="648">
        <v>41.82190894303946</v>
      </c>
      <c r="Y57" s="648">
        <v>88.403557340050511</v>
      </c>
      <c r="Z57" s="648">
        <v>85.458180882758484</v>
      </c>
      <c r="AA57" s="648">
        <v>2619.4671743504905</v>
      </c>
      <c r="AB57" s="648">
        <v>0</v>
      </c>
      <c r="AC57" s="648">
        <v>0</v>
      </c>
      <c r="AD57" s="648">
        <v>0</v>
      </c>
      <c r="AE57" s="648">
        <v>0</v>
      </c>
      <c r="AF57" s="648">
        <v>0</v>
      </c>
      <c r="AG57" s="648">
        <v>0</v>
      </c>
      <c r="AH57" s="648">
        <v>0</v>
      </c>
      <c r="AI57" s="648">
        <v>0</v>
      </c>
      <c r="AJ57" s="648">
        <v>0</v>
      </c>
      <c r="AK57" s="648">
        <v>0</v>
      </c>
      <c r="AL57" s="648">
        <v>0</v>
      </c>
      <c r="AM57" s="648">
        <v>0</v>
      </c>
      <c r="AN57" s="648">
        <v>0</v>
      </c>
      <c r="AO57" s="648">
        <v>0</v>
      </c>
      <c r="AP57" s="648">
        <v>0</v>
      </c>
      <c r="AQ57" s="648">
        <v>0</v>
      </c>
      <c r="AR57" s="648">
        <v>26.9810600122888</v>
      </c>
      <c r="AS57" s="648">
        <v>57.032826721045595</v>
      </c>
      <c r="AT57" s="648">
        <v>55.132641364580543</v>
      </c>
      <c r="AU57" s="648">
        <v>1689.9276675206374</v>
      </c>
      <c r="AV57" s="648">
        <v>0</v>
      </c>
      <c r="AW57" s="648">
        <v>0</v>
      </c>
      <c r="AX57" s="648">
        <v>0</v>
      </c>
      <c r="AY57" s="648">
        <v>0</v>
      </c>
      <c r="AZ57" s="648">
        <v>0</v>
      </c>
      <c r="BA57" s="648">
        <v>0</v>
      </c>
      <c r="BB57" s="648">
        <v>0</v>
      </c>
      <c r="BC57" s="648">
        <v>0</v>
      </c>
      <c r="BD57" s="648">
        <v>0</v>
      </c>
      <c r="BE57" s="648">
        <v>0</v>
      </c>
      <c r="BF57" s="648">
        <v>0</v>
      </c>
      <c r="BG57" s="648">
        <v>0</v>
      </c>
      <c r="BH57" s="648">
        <v>0</v>
      </c>
      <c r="BI57" s="648">
        <v>0</v>
      </c>
      <c r="BJ57" s="648">
        <v>0</v>
      </c>
      <c r="BK57" s="648">
        <v>0</v>
      </c>
      <c r="BL57" s="648">
        <v>26.9810600122888</v>
      </c>
      <c r="BM57" s="648">
        <v>57.032826721045595</v>
      </c>
      <c r="BN57" s="648">
        <v>55.132641364580543</v>
      </c>
      <c r="BO57" s="648">
        <v>1689.9276675206374</v>
      </c>
      <c r="BP57" s="648">
        <v>0</v>
      </c>
      <c r="BQ57" s="648">
        <v>0</v>
      </c>
      <c r="BR57" s="648">
        <v>0</v>
      </c>
      <c r="BS57" s="648">
        <v>0</v>
      </c>
      <c r="BT57" s="648">
        <v>0</v>
      </c>
      <c r="BU57" s="648">
        <v>0</v>
      </c>
      <c r="BV57" s="648">
        <v>0</v>
      </c>
      <c r="BW57" s="648">
        <v>0</v>
      </c>
      <c r="BX57" s="648">
        <v>0</v>
      </c>
      <c r="BY57" s="648">
        <v>0</v>
      </c>
      <c r="BZ57" s="648">
        <v>0</v>
      </c>
      <c r="CA57" s="648">
        <v>0</v>
      </c>
      <c r="CB57" s="648">
        <v>0</v>
      </c>
      <c r="CC57" s="648">
        <v>0</v>
      </c>
      <c r="CD57" s="648">
        <v>0</v>
      </c>
      <c r="CE57" s="648">
        <v>0</v>
      </c>
      <c r="CF57" s="648">
        <v>26.9810600122888</v>
      </c>
      <c r="CG57" s="648">
        <v>57.032826721045595</v>
      </c>
      <c r="CH57" s="648">
        <v>55.132641364580543</v>
      </c>
      <c r="CI57" s="648">
        <v>1689.9276675206374</v>
      </c>
      <c r="CJ57" s="648">
        <v>0</v>
      </c>
      <c r="CK57" s="648">
        <v>0</v>
      </c>
      <c r="CL57" s="648">
        <v>0</v>
      </c>
      <c r="CM57" s="648">
        <v>0</v>
      </c>
      <c r="CN57" s="648">
        <v>0</v>
      </c>
      <c r="CO57" s="648">
        <v>0</v>
      </c>
      <c r="CP57" s="648">
        <v>0</v>
      </c>
      <c r="CQ57" s="648">
        <v>0</v>
      </c>
      <c r="CR57" s="648">
        <v>0</v>
      </c>
      <c r="CS57" s="648">
        <v>0</v>
      </c>
      <c r="CT57" s="648">
        <v>0</v>
      </c>
      <c r="CU57" s="648">
        <v>0</v>
      </c>
      <c r="CV57" s="648">
        <v>0</v>
      </c>
      <c r="CW57" s="648">
        <v>0</v>
      </c>
      <c r="CX57" s="648">
        <v>0</v>
      </c>
      <c r="CY57" s="648">
        <v>0</v>
      </c>
      <c r="CZ57" s="649">
        <v>0</v>
      </c>
      <c r="DA57" s="650">
        <v>0</v>
      </c>
      <c r="DB57" s="650">
        <v>0</v>
      </c>
      <c r="DC57" s="650">
        <v>0</v>
      </c>
      <c r="DD57" s="650">
        <v>0</v>
      </c>
      <c r="DE57" s="650">
        <v>0</v>
      </c>
      <c r="DF57" s="650">
        <v>0</v>
      </c>
      <c r="DG57" s="650">
        <v>0</v>
      </c>
      <c r="DH57" s="650">
        <v>0</v>
      </c>
      <c r="DI57" s="650">
        <v>0</v>
      </c>
      <c r="DJ57" s="650">
        <v>0</v>
      </c>
      <c r="DK57" s="650">
        <v>0</v>
      </c>
      <c r="DL57" s="650">
        <v>0</v>
      </c>
      <c r="DM57" s="650">
        <v>0</v>
      </c>
      <c r="DN57" s="650">
        <v>0</v>
      </c>
      <c r="DO57" s="650">
        <v>0</v>
      </c>
      <c r="DP57" s="650">
        <v>0</v>
      </c>
      <c r="DQ57" s="650">
        <v>0</v>
      </c>
      <c r="DR57" s="650">
        <v>0</v>
      </c>
      <c r="DS57" s="650">
        <v>0</v>
      </c>
      <c r="DT57" s="650">
        <v>0</v>
      </c>
      <c r="DU57" s="650">
        <v>0</v>
      </c>
      <c r="DV57" s="650">
        <v>0</v>
      </c>
      <c r="DW57" s="651">
        <v>0</v>
      </c>
      <c r="DX57" s="493"/>
    </row>
    <row r="58" spans="2:128" x14ac:dyDescent="0.2">
      <c r="B58" s="674"/>
      <c r="C58" s="671"/>
      <c r="D58" s="666"/>
      <c r="E58" s="666"/>
      <c r="F58" s="666"/>
      <c r="G58" s="666"/>
      <c r="H58" s="666"/>
      <c r="I58" s="667"/>
      <c r="J58" s="667"/>
      <c r="K58" s="667"/>
      <c r="L58" s="667"/>
      <c r="M58" s="667"/>
      <c r="N58" s="667"/>
      <c r="O58" s="667"/>
      <c r="P58" s="667"/>
      <c r="Q58" s="667"/>
      <c r="R58" s="668"/>
      <c r="S58" s="667"/>
      <c r="T58" s="667"/>
      <c r="U58" s="658" t="s">
        <v>503</v>
      </c>
      <c r="V58" s="646" t="s">
        <v>121</v>
      </c>
      <c r="W58" s="669" t="s">
        <v>497</v>
      </c>
      <c r="X58" s="648">
        <v>0</v>
      </c>
      <c r="Y58" s="648">
        <v>1</v>
      </c>
      <c r="Z58" s="648">
        <v>2</v>
      </c>
      <c r="AA58" s="648">
        <v>3</v>
      </c>
      <c r="AB58" s="648">
        <v>4</v>
      </c>
      <c r="AC58" s="648">
        <v>5</v>
      </c>
      <c r="AD58" s="648">
        <v>6</v>
      </c>
      <c r="AE58" s="648">
        <v>7</v>
      </c>
      <c r="AF58" s="648">
        <v>8</v>
      </c>
      <c r="AG58" s="648">
        <v>9</v>
      </c>
      <c r="AH58" s="648">
        <v>10</v>
      </c>
      <c r="AI58" s="648">
        <v>11</v>
      </c>
      <c r="AJ58" s="648">
        <v>12</v>
      </c>
      <c r="AK58" s="648">
        <v>13</v>
      </c>
      <c r="AL58" s="648">
        <v>14</v>
      </c>
      <c r="AM58" s="648">
        <v>15</v>
      </c>
      <c r="AN58" s="648">
        <v>16</v>
      </c>
      <c r="AO58" s="648">
        <v>17</v>
      </c>
      <c r="AP58" s="648">
        <v>18</v>
      </c>
      <c r="AQ58" s="648">
        <v>19</v>
      </c>
      <c r="AR58" s="648">
        <v>20</v>
      </c>
      <c r="AS58" s="648">
        <v>21</v>
      </c>
      <c r="AT58" s="648">
        <v>22</v>
      </c>
      <c r="AU58" s="648">
        <v>23</v>
      </c>
      <c r="AV58" s="648">
        <v>24</v>
      </c>
      <c r="AW58" s="648">
        <v>25</v>
      </c>
      <c r="AX58" s="648">
        <v>26</v>
      </c>
      <c r="AY58" s="648">
        <v>27</v>
      </c>
      <c r="AZ58" s="648">
        <v>28</v>
      </c>
      <c r="BA58" s="648">
        <v>29</v>
      </c>
      <c r="BB58" s="648">
        <v>30</v>
      </c>
      <c r="BC58" s="648">
        <v>31</v>
      </c>
      <c r="BD58" s="648">
        <v>32</v>
      </c>
      <c r="BE58" s="648">
        <v>33</v>
      </c>
      <c r="BF58" s="648">
        <v>34</v>
      </c>
      <c r="BG58" s="648">
        <v>35</v>
      </c>
      <c r="BH58" s="648">
        <v>36</v>
      </c>
      <c r="BI58" s="648">
        <v>37</v>
      </c>
      <c r="BJ58" s="648">
        <v>38</v>
      </c>
      <c r="BK58" s="648">
        <v>39</v>
      </c>
      <c r="BL58" s="648">
        <v>40</v>
      </c>
      <c r="BM58" s="648">
        <v>41</v>
      </c>
      <c r="BN58" s="648">
        <v>42</v>
      </c>
      <c r="BO58" s="648">
        <v>43</v>
      </c>
      <c r="BP58" s="648">
        <v>44</v>
      </c>
      <c r="BQ58" s="648">
        <v>45</v>
      </c>
      <c r="BR58" s="648">
        <v>46</v>
      </c>
      <c r="BS58" s="648">
        <v>47</v>
      </c>
      <c r="BT58" s="648">
        <v>48</v>
      </c>
      <c r="BU58" s="648">
        <v>49</v>
      </c>
      <c r="BV58" s="648">
        <v>50</v>
      </c>
      <c r="BW58" s="648">
        <v>51</v>
      </c>
      <c r="BX58" s="648">
        <v>52</v>
      </c>
      <c r="BY58" s="648">
        <v>53</v>
      </c>
      <c r="BZ58" s="648">
        <v>54</v>
      </c>
      <c r="CA58" s="648">
        <v>55</v>
      </c>
      <c r="CB58" s="648">
        <v>56</v>
      </c>
      <c r="CC58" s="648">
        <v>57</v>
      </c>
      <c r="CD58" s="648">
        <v>58</v>
      </c>
      <c r="CE58" s="648">
        <v>59</v>
      </c>
      <c r="CF58" s="648">
        <v>60</v>
      </c>
      <c r="CG58" s="648">
        <v>61</v>
      </c>
      <c r="CH58" s="648">
        <v>62</v>
      </c>
      <c r="CI58" s="648">
        <v>63</v>
      </c>
      <c r="CJ58" s="648">
        <v>64</v>
      </c>
      <c r="CK58" s="648">
        <v>65</v>
      </c>
      <c r="CL58" s="648">
        <v>66</v>
      </c>
      <c r="CM58" s="648">
        <v>67</v>
      </c>
      <c r="CN58" s="648">
        <v>68</v>
      </c>
      <c r="CO58" s="648">
        <v>69</v>
      </c>
      <c r="CP58" s="648">
        <v>70</v>
      </c>
      <c r="CQ58" s="648">
        <v>71</v>
      </c>
      <c r="CR58" s="648">
        <v>72</v>
      </c>
      <c r="CS58" s="648">
        <v>73</v>
      </c>
      <c r="CT58" s="648">
        <v>74</v>
      </c>
      <c r="CU58" s="648">
        <v>75</v>
      </c>
      <c r="CV58" s="648">
        <v>76</v>
      </c>
      <c r="CW58" s="648">
        <v>77</v>
      </c>
      <c r="CX58" s="648">
        <v>78</v>
      </c>
      <c r="CY58" s="648">
        <v>79</v>
      </c>
      <c r="CZ58" s="649">
        <v>0</v>
      </c>
      <c r="DA58" s="650">
        <v>0</v>
      </c>
      <c r="DB58" s="650">
        <v>0</v>
      </c>
      <c r="DC58" s="650">
        <v>0</v>
      </c>
      <c r="DD58" s="650">
        <v>0</v>
      </c>
      <c r="DE58" s="650">
        <v>0</v>
      </c>
      <c r="DF58" s="650">
        <v>0</v>
      </c>
      <c r="DG58" s="650">
        <v>0</v>
      </c>
      <c r="DH58" s="650">
        <v>0</v>
      </c>
      <c r="DI58" s="650">
        <v>0</v>
      </c>
      <c r="DJ58" s="650">
        <v>0</v>
      </c>
      <c r="DK58" s="650">
        <v>0</v>
      </c>
      <c r="DL58" s="650">
        <v>0</v>
      </c>
      <c r="DM58" s="650">
        <v>0</v>
      </c>
      <c r="DN58" s="650">
        <v>0</v>
      </c>
      <c r="DO58" s="650">
        <v>0</v>
      </c>
      <c r="DP58" s="650">
        <v>0</v>
      </c>
      <c r="DQ58" s="650">
        <v>0</v>
      </c>
      <c r="DR58" s="650">
        <v>0</v>
      </c>
      <c r="DS58" s="650">
        <v>0</v>
      </c>
      <c r="DT58" s="650">
        <v>0</v>
      </c>
      <c r="DU58" s="650">
        <v>0</v>
      </c>
      <c r="DV58" s="650">
        <v>0</v>
      </c>
      <c r="DW58" s="651">
        <v>0</v>
      </c>
      <c r="DX58" s="571"/>
    </row>
    <row r="59" spans="2:128" x14ac:dyDescent="0.2">
      <c r="B59" s="674"/>
      <c r="C59" s="671"/>
      <c r="D59" s="666"/>
      <c r="E59" s="666"/>
      <c r="F59" s="666"/>
      <c r="G59" s="666"/>
      <c r="H59" s="666"/>
      <c r="I59" s="667"/>
      <c r="J59" s="667"/>
      <c r="K59" s="667"/>
      <c r="L59" s="667"/>
      <c r="M59" s="667"/>
      <c r="N59" s="667"/>
      <c r="O59" s="667"/>
      <c r="P59" s="667"/>
      <c r="Q59" s="667"/>
      <c r="R59" s="668"/>
      <c r="S59" s="667"/>
      <c r="T59" s="667"/>
      <c r="U59" s="658" t="s">
        <v>504</v>
      </c>
      <c r="V59" s="646" t="s">
        <v>121</v>
      </c>
      <c r="W59" s="669" t="s">
        <v>497</v>
      </c>
      <c r="X59" s="648">
        <v>2.5390148013290821</v>
      </c>
      <c r="Y59" s="648">
        <v>5.3669941485033439</v>
      </c>
      <c r="Z59" s="648">
        <v>5.188179871260858</v>
      </c>
      <c r="AA59" s="648">
        <v>159.02827239019382</v>
      </c>
      <c r="AB59" s="648">
        <v>0</v>
      </c>
      <c r="AC59" s="648">
        <v>0</v>
      </c>
      <c r="AD59" s="648">
        <v>0</v>
      </c>
      <c r="AE59" s="648">
        <v>0</v>
      </c>
      <c r="AF59" s="648">
        <v>0</v>
      </c>
      <c r="AG59" s="648">
        <v>0</v>
      </c>
      <c r="AH59" s="648">
        <v>0</v>
      </c>
      <c r="AI59" s="648">
        <v>0</v>
      </c>
      <c r="AJ59" s="648">
        <v>0</v>
      </c>
      <c r="AK59" s="648">
        <v>0</v>
      </c>
      <c r="AL59" s="648">
        <v>0</v>
      </c>
      <c r="AM59" s="648">
        <v>0</v>
      </c>
      <c r="AN59" s="648">
        <v>0</v>
      </c>
      <c r="AO59" s="648">
        <v>0</v>
      </c>
      <c r="AP59" s="648">
        <v>0</v>
      </c>
      <c r="AQ59" s="648">
        <v>0</v>
      </c>
      <c r="AR59" s="648">
        <v>1.6028302514062844</v>
      </c>
      <c r="AS59" s="648">
        <v>3.3880781537148339</v>
      </c>
      <c r="AT59" s="648">
        <v>3.2751962072222112</v>
      </c>
      <c r="AU59" s="648">
        <v>100.39142965312885</v>
      </c>
      <c r="AV59" s="648">
        <v>0</v>
      </c>
      <c r="AW59" s="648">
        <v>0</v>
      </c>
      <c r="AX59" s="648">
        <v>0</v>
      </c>
      <c r="AY59" s="648">
        <v>0</v>
      </c>
      <c r="AZ59" s="648">
        <v>0</v>
      </c>
      <c r="BA59" s="648">
        <v>0</v>
      </c>
      <c r="BB59" s="648">
        <v>0</v>
      </c>
      <c r="BC59" s="648">
        <v>0</v>
      </c>
      <c r="BD59" s="648">
        <v>0</v>
      </c>
      <c r="BE59" s="648">
        <v>0</v>
      </c>
      <c r="BF59" s="648">
        <v>0</v>
      </c>
      <c r="BG59" s="648">
        <v>0</v>
      </c>
      <c r="BH59" s="648">
        <v>0</v>
      </c>
      <c r="BI59" s="648">
        <v>0</v>
      </c>
      <c r="BJ59" s="648">
        <v>0</v>
      </c>
      <c r="BK59" s="648">
        <v>0</v>
      </c>
      <c r="BL59" s="648">
        <v>1.6028302514062844</v>
      </c>
      <c r="BM59" s="648">
        <v>3.3880781537148339</v>
      </c>
      <c r="BN59" s="648">
        <v>3.2751962072222112</v>
      </c>
      <c r="BO59" s="648">
        <v>100.39142965312885</v>
      </c>
      <c r="BP59" s="648">
        <v>0</v>
      </c>
      <c r="BQ59" s="648">
        <v>0</v>
      </c>
      <c r="BR59" s="648">
        <v>0</v>
      </c>
      <c r="BS59" s="648">
        <v>0</v>
      </c>
      <c r="BT59" s="648">
        <v>0</v>
      </c>
      <c r="BU59" s="648">
        <v>0</v>
      </c>
      <c r="BV59" s="648">
        <v>0</v>
      </c>
      <c r="BW59" s="648">
        <v>0</v>
      </c>
      <c r="BX59" s="648">
        <v>0</v>
      </c>
      <c r="BY59" s="648">
        <v>0</v>
      </c>
      <c r="BZ59" s="648">
        <v>0</v>
      </c>
      <c r="CA59" s="648">
        <v>0</v>
      </c>
      <c r="CB59" s="648">
        <v>0</v>
      </c>
      <c r="CC59" s="648">
        <v>0</v>
      </c>
      <c r="CD59" s="648">
        <v>0</v>
      </c>
      <c r="CE59" s="648">
        <v>0</v>
      </c>
      <c r="CF59" s="648">
        <v>1.6028302514062844</v>
      </c>
      <c r="CG59" s="648">
        <v>3.3880781537148339</v>
      </c>
      <c r="CH59" s="648">
        <v>3.2751962072222112</v>
      </c>
      <c r="CI59" s="648">
        <v>100.39142965312885</v>
      </c>
      <c r="CJ59" s="648">
        <v>0</v>
      </c>
      <c r="CK59" s="648">
        <v>0</v>
      </c>
      <c r="CL59" s="648">
        <v>0</v>
      </c>
      <c r="CM59" s="648">
        <v>0</v>
      </c>
      <c r="CN59" s="648">
        <v>0</v>
      </c>
      <c r="CO59" s="648">
        <v>0</v>
      </c>
      <c r="CP59" s="648">
        <v>0</v>
      </c>
      <c r="CQ59" s="648">
        <v>0</v>
      </c>
      <c r="CR59" s="648">
        <v>0</v>
      </c>
      <c r="CS59" s="648">
        <v>0</v>
      </c>
      <c r="CT59" s="648">
        <v>0</v>
      </c>
      <c r="CU59" s="648">
        <v>0</v>
      </c>
      <c r="CV59" s="648">
        <v>0</v>
      </c>
      <c r="CW59" s="648">
        <v>0</v>
      </c>
      <c r="CX59" s="648">
        <v>0</v>
      </c>
      <c r="CY59" s="648">
        <v>0</v>
      </c>
      <c r="CZ59" s="649">
        <v>0</v>
      </c>
      <c r="DA59" s="650">
        <v>0</v>
      </c>
      <c r="DB59" s="650">
        <v>0</v>
      </c>
      <c r="DC59" s="650">
        <v>0</v>
      </c>
      <c r="DD59" s="650">
        <v>0</v>
      </c>
      <c r="DE59" s="650">
        <v>0</v>
      </c>
      <c r="DF59" s="650">
        <v>0</v>
      </c>
      <c r="DG59" s="650">
        <v>0</v>
      </c>
      <c r="DH59" s="650">
        <v>0</v>
      </c>
      <c r="DI59" s="650">
        <v>0</v>
      </c>
      <c r="DJ59" s="650">
        <v>0</v>
      </c>
      <c r="DK59" s="650">
        <v>0</v>
      </c>
      <c r="DL59" s="650">
        <v>0</v>
      </c>
      <c r="DM59" s="650">
        <v>0</v>
      </c>
      <c r="DN59" s="650">
        <v>0</v>
      </c>
      <c r="DO59" s="650">
        <v>0</v>
      </c>
      <c r="DP59" s="650">
        <v>0</v>
      </c>
      <c r="DQ59" s="650">
        <v>0</v>
      </c>
      <c r="DR59" s="650">
        <v>0</v>
      </c>
      <c r="DS59" s="650">
        <v>0</v>
      </c>
      <c r="DT59" s="650">
        <v>0</v>
      </c>
      <c r="DU59" s="650">
        <v>0</v>
      </c>
      <c r="DV59" s="650">
        <v>0</v>
      </c>
      <c r="DW59" s="651">
        <v>0</v>
      </c>
      <c r="DX59" s="571"/>
    </row>
    <row r="60" spans="2:128" x14ac:dyDescent="0.2">
      <c r="B60" s="674"/>
      <c r="C60" s="671"/>
      <c r="D60" s="666"/>
      <c r="E60" s="666"/>
      <c r="F60" s="666"/>
      <c r="G60" s="666"/>
      <c r="H60" s="666"/>
      <c r="I60" s="667"/>
      <c r="J60" s="667"/>
      <c r="K60" s="667"/>
      <c r="L60" s="667"/>
      <c r="M60" s="667"/>
      <c r="N60" s="667"/>
      <c r="O60" s="667"/>
      <c r="P60" s="667"/>
      <c r="Q60" s="667"/>
      <c r="R60" s="668"/>
      <c r="S60" s="667"/>
      <c r="T60" s="667"/>
      <c r="U60" s="658" t="s">
        <v>505</v>
      </c>
      <c r="V60" s="646" t="s">
        <v>121</v>
      </c>
      <c r="W60" s="669" t="s">
        <v>497</v>
      </c>
      <c r="X60" s="648">
        <v>0</v>
      </c>
      <c r="Y60" s="648">
        <v>0</v>
      </c>
      <c r="Z60" s="648">
        <v>0</v>
      </c>
      <c r="AA60" s="648">
        <v>0</v>
      </c>
      <c r="AB60" s="648">
        <v>0</v>
      </c>
      <c r="AC60" s="648">
        <v>0</v>
      </c>
      <c r="AD60" s="648">
        <v>0</v>
      </c>
      <c r="AE60" s="648">
        <v>0</v>
      </c>
      <c r="AF60" s="648">
        <v>0</v>
      </c>
      <c r="AG60" s="648">
        <v>0</v>
      </c>
      <c r="AH60" s="648">
        <v>0</v>
      </c>
      <c r="AI60" s="648">
        <v>0</v>
      </c>
      <c r="AJ60" s="648">
        <v>0</v>
      </c>
      <c r="AK60" s="648">
        <v>0</v>
      </c>
      <c r="AL60" s="648">
        <v>0</v>
      </c>
      <c r="AM60" s="648">
        <v>0</v>
      </c>
      <c r="AN60" s="648">
        <v>0</v>
      </c>
      <c r="AO60" s="648">
        <v>0</v>
      </c>
      <c r="AP60" s="648">
        <v>0</v>
      </c>
      <c r="AQ60" s="648">
        <v>0</v>
      </c>
      <c r="AR60" s="648">
        <v>0</v>
      </c>
      <c r="AS60" s="648">
        <v>0</v>
      </c>
      <c r="AT60" s="648">
        <v>0</v>
      </c>
      <c r="AU60" s="648">
        <v>0</v>
      </c>
      <c r="AV60" s="648">
        <v>0</v>
      </c>
      <c r="AW60" s="648">
        <v>0</v>
      </c>
      <c r="AX60" s="648">
        <v>0</v>
      </c>
      <c r="AY60" s="648">
        <v>0</v>
      </c>
      <c r="AZ60" s="648">
        <v>0</v>
      </c>
      <c r="BA60" s="648">
        <v>0</v>
      </c>
      <c r="BB60" s="648">
        <v>0</v>
      </c>
      <c r="BC60" s="648">
        <v>0</v>
      </c>
      <c r="BD60" s="648">
        <v>0</v>
      </c>
      <c r="BE60" s="648">
        <v>0</v>
      </c>
      <c r="BF60" s="648">
        <v>0</v>
      </c>
      <c r="BG60" s="648">
        <v>0</v>
      </c>
      <c r="BH60" s="648">
        <v>0</v>
      </c>
      <c r="BI60" s="648">
        <v>0</v>
      </c>
      <c r="BJ60" s="648">
        <v>0</v>
      </c>
      <c r="BK60" s="648">
        <v>0</v>
      </c>
      <c r="BL60" s="648">
        <v>0</v>
      </c>
      <c r="BM60" s="648">
        <v>0</v>
      </c>
      <c r="BN60" s="648">
        <v>0</v>
      </c>
      <c r="BO60" s="648">
        <v>0</v>
      </c>
      <c r="BP60" s="648">
        <v>0</v>
      </c>
      <c r="BQ60" s="648">
        <v>0</v>
      </c>
      <c r="BR60" s="648">
        <v>0</v>
      </c>
      <c r="BS60" s="648">
        <v>0</v>
      </c>
      <c r="BT60" s="648">
        <v>0</v>
      </c>
      <c r="BU60" s="648">
        <v>0</v>
      </c>
      <c r="BV60" s="648">
        <v>0</v>
      </c>
      <c r="BW60" s="648">
        <v>0</v>
      </c>
      <c r="BX60" s="648">
        <v>0</v>
      </c>
      <c r="BY60" s="648">
        <v>0</v>
      </c>
      <c r="BZ60" s="648">
        <v>0</v>
      </c>
      <c r="CA60" s="648">
        <v>0</v>
      </c>
      <c r="CB60" s="648">
        <v>0</v>
      </c>
      <c r="CC60" s="648">
        <v>0</v>
      </c>
      <c r="CD60" s="648">
        <v>0</v>
      </c>
      <c r="CE60" s="648">
        <v>0</v>
      </c>
      <c r="CF60" s="648">
        <v>0</v>
      </c>
      <c r="CG60" s="648">
        <v>0</v>
      </c>
      <c r="CH60" s="648">
        <v>0</v>
      </c>
      <c r="CI60" s="648">
        <v>0</v>
      </c>
      <c r="CJ60" s="648">
        <v>0</v>
      </c>
      <c r="CK60" s="648">
        <v>0</v>
      </c>
      <c r="CL60" s="648">
        <v>0</v>
      </c>
      <c r="CM60" s="648">
        <v>0</v>
      </c>
      <c r="CN60" s="648">
        <v>0</v>
      </c>
      <c r="CO60" s="648">
        <v>0</v>
      </c>
      <c r="CP60" s="648">
        <v>0</v>
      </c>
      <c r="CQ60" s="648">
        <v>0</v>
      </c>
      <c r="CR60" s="648">
        <v>0</v>
      </c>
      <c r="CS60" s="648">
        <v>0</v>
      </c>
      <c r="CT60" s="648">
        <v>0</v>
      </c>
      <c r="CU60" s="648">
        <v>0</v>
      </c>
      <c r="CV60" s="648">
        <v>0</v>
      </c>
      <c r="CW60" s="648">
        <v>0</v>
      </c>
      <c r="CX60" s="648">
        <v>0</v>
      </c>
      <c r="CY60" s="648">
        <v>0</v>
      </c>
      <c r="CZ60" s="649">
        <v>0</v>
      </c>
      <c r="DA60" s="650">
        <v>0</v>
      </c>
      <c r="DB60" s="650">
        <v>0</v>
      </c>
      <c r="DC60" s="650">
        <v>0</v>
      </c>
      <c r="DD60" s="650">
        <v>0</v>
      </c>
      <c r="DE60" s="650">
        <v>0</v>
      </c>
      <c r="DF60" s="650">
        <v>0</v>
      </c>
      <c r="DG60" s="650">
        <v>0</v>
      </c>
      <c r="DH60" s="650">
        <v>0</v>
      </c>
      <c r="DI60" s="650">
        <v>0</v>
      </c>
      <c r="DJ60" s="650">
        <v>0</v>
      </c>
      <c r="DK60" s="650">
        <v>0</v>
      </c>
      <c r="DL60" s="650">
        <v>0</v>
      </c>
      <c r="DM60" s="650">
        <v>0</v>
      </c>
      <c r="DN60" s="650">
        <v>0</v>
      </c>
      <c r="DO60" s="650">
        <v>0</v>
      </c>
      <c r="DP60" s="650">
        <v>0</v>
      </c>
      <c r="DQ60" s="650">
        <v>0</v>
      </c>
      <c r="DR60" s="650">
        <v>0</v>
      </c>
      <c r="DS60" s="650">
        <v>0</v>
      </c>
      <c r="DT60" s="650">
        <v>0</v>
      </c>
      <c r="DU60" s="650">
        <v>0</v>
      </c>
      <c r="DV60" s="650">
        <v>0</v>
      </c>
      <c r="DW60" s="651">
        <v>0</v>
      </c>
      <c r="DX60" s="571"/>
    </row>
    <row r="61" spans="2:128" x14ac:dyDescent="0.2">
      <c r="B61" s="674"/>
      <c r="C61" s="671"/>
      <c r="D61" s="666"/>
      <c r="E61" s="666"/>
      <c r="F61" s="666"/>
      <c r="G61" s="666"/>
      <c r="H61" s="666"/>
      <c r="I61" s="667"/>
      <c r="J61" s="667"/>
      <c r="K61" s="667"/>
      <c r="L61" s="667"/>
      <c r="M61" s="667"/>
      <c r="N61" s="667"/>
      <c r="O61" s="667"/>
      <c r="P61" s="667"/>
      <c r="Q61" s="667"/>
      <c r="R61" s="668"/>
      <c r="S61" s="667"/>
      <c r="T61" s="667"/>
      <c r="U61" s="675" t="s">
        <v>506</v>
      </c>
      <c r="V61" s="646" t="s">
        <v>121</v>
      </c>
      <c r="W61" s="669" t="s">
        <v>497</v>
      </c>
      <c r="X61" s="648">
        <v>0</v>
      </c>
      <c r="Y61" s="648">
        <v>0</v>
      </c>
      <c r="Z61" s="648">
        <v>0</v>
      </c>
      <c r="AA61" s="648">
        <v>0</v>
      </c>
      <c r="AB61" s="648">
        <v>0</v>
      </c>
      <c r="AC61" s="648">
        <v>0</v>
      </c>
      <c r="AD61" s="648">
        <v>0</v>
      </c>
      <c r="AE61" s="648">
        <v>0</v>
      </c>
      <c r="AF61" s="648">
        <v>0</v>
      </c>
      <c r="AG61" s="648">
        <v>0</v>
      </c>
      <c r="AH61" s="648">
        <v>0</v>
      </c>
      <c r="AI61" s="648">
        <v>0</v>
      </c>
      <c r="AJ61" s="648">
        <v>0</v>
      </c>
      <c r="AK61" s="648">
        <v>0</v>
      </c>
      <c r="AL61" s="648">
        <v>0</v>
      </c>
      <c r="AM61" s="648">
        <v>0</v>
      </c>
      <c r="AN61" s="648">
        <v>0</v>
      </c>
      <c r="AO61" s="648">
        <v>0</v>
      </c>
      <c r="AP61" s="648">
        <v>0</v>
      </c>
      <c r="AQ61" s="648">
        <v>0</v>
      </c>
      <c r="AR61" s="648">
        <v>0</v>
      </c>
      <c r="AS61" s="648">
        <v>0</v>
      </c>
      <c r="AT61" s="648">
        <v>0</v>
      </c>
      <c r="AU61" s="648">
        <v>0</v>
      </c>
      <c r="AV61" s="648">
        <v>0</v>
      </c>
      <c r="AW61" s="648">
        <v>0</v>
      </c>
      <c r="AX61" s="648">
        <v>0</v>
      </c>
      <c r="AY61" s="648">
        <v>0</v>
      </c>
      <c r="AZ61" s="648">
        <v>0</v>
      </c>
      <c r="BA61" s="648">
        <v>0</v>
      </c>
      <c r="BB61" s="648">
        <v>0</v>
      </c>
      <c r="BC61" s="648">
        <v>0</v>
      </c>
      <c r="BD61" s="648">
        <v>0</v>
      </c>
      <c r="BE61" s="648">
        <v>0</v>
      </c>
      <c r="BF61" s="648">
        <v>0</v>
      </c>
      <c r="BG61" s="648">
        <v>0</v>
      </c>
      <c r="BH61" s="648">
        <v>0</v>
      </c>
      <c r="BI61" s="648">
        <v>0</v>
      </c>
      <c r="BJ61" s="648">
        <v>0</v>
      </c>
      <c r="BK61" s="648">
        <v>0</v>
      </c>
      <c r="BL61" s="648">
        <v>0</v>
      </c>
      <c r="BM61" s="648">
        <v>0</v>
      </c>
      <c r="BN61" s="648">
        <v>0</v>
      </c>
      <c r="BO61" s="648">
        <v>0</v>
      </c>
      <c r="BP61" s="648">
        <v>0</v>
      </c>
      <c r="BQ61" s="648">
        <v>0</v>
      </c>
      <c r="BR61" s="648">
        <v>0</v>
      </c>
      <c r="BS61" s="648">
        <v>0</v>
      </c>
      <c r="BT61" s="648">
        <v>0</v>
      </c>
      <c r="BU61" s="648">
        <v>0</v>
      </c>
      <c r="BV61" s="648">
        <v>0</v>
      </c>
      <c r="BW61" s="648">
        <v>0</v>
      </c>
      <c r="BX61" s="648">
        <v>0</v>
      </c>
      <c r="BY61" s="648">
        <v>0</v>
      </c>
      <c r="BZ61" s="648">
        <v>0</v>
      </c>
      <c r="CA61" s="648">
        <v>0</v>
      </c>
      <c r="CB61" s="648">
        <v>0</v>
      </c>
      <c r="CC61" s="648">
        <v>0</v>
      </c>
      <c r="CD61" s="648">
        <v>0</v>
      </c>
      <c r="CE61" s="648">
        <v>0</v>
      </c>
      <c r="CF61" s="648">
        <v>0</v>
      </c>
      <c r="CG61" s="648">
        <v>0</v>
      </c>
      <c r="CH61" s="648">
        <v>0</v>
      </c>
      <c r="CI61" s="648">
        <v>0</v>
      </c>
      <c r="CJ61" s="648">
        <v>0</v>
      </c>
      <c r="CK61" s="648">
        <v>0</v>
      </c>
      <c r="CL61" s="648">
        <v>0</v>
      </c>
      <c r="CM61" s="648">
        <v>0</v>
      </c>
      <c r="CN61" s="648">
        <v>0</v>
      </c>
      <c r="CO61" s="648">
        <v>0</v>
      </c>
      <c r="CP61" s="648">
        <v>0</v>
      </c>
      <c r="CQ61" s="648">
        <v>0</v>
      </c>
      <c r="CR61" s="648">
        <v>0</v>
      </c>
      <c r="CS61" s="648">
        <v>0</v>
      </c>
      <c r="CT61" s="648">
        <v>0</v>
      </c>
      <c r="CU61" s="648">
        <v>0</v>
      </c>
      <c r="CV61" s="648">
        <v>0</v>
      </c>
      <c r="CW61" s="648">
        <v>0</v>
      </c>
      <c r="CX61" s="648">
        <v>0</v>
      </c>
      <c r="CY61" s="648">
        <v>0</v>
      </c>
      <c r="CZ61" s="649">
        <v>0</v>
      </c>
      <c r="DA61" s="650">
        <v>0</v>
      </c>
      <c r="DB61" s="650">
        <v>0</v>
      </c>
      <c r="DC61" s="650">
        <v>0</v>
      </c>
      <c r="DD61" s="650">
        <v>0</v>
      </c>
      <c r="DE61" s="650">
        <v>0</v>
      </c>
      <c r="DF61" s="650">
        <v>0</v>
      </c>
      <c r="DG61" s="650">
        <v>0</v>
      </c>
      <c r="DH61" s="650">
        <v>0</v>
      </c>
      <c r="DI61" s="650">
        <v>0</v>
      </c>
      <c r="DJ61" s="650">
        <v>0</v>
      </c>
      <c r="DK61" s="650">
        <v>0</v>
      </c>
      <c r="DL61" s="650">
        <v>0</v>
      </c>
      <c r="DM61" s="650">
        <v>0</v>
      </c>
      <c r="DN61" s="650">
        <v>0</v>
      </c>
      <c r="DO61" s="650">
        <v>0</v>
      </c>
      <c r="DP61" s="650">
        <v>0</v>
      </c>
      <c r="DQ61" s="650">
        <v>0</v>
      </c>
      <c r="DR61" s="650">
        <v>0</v>
      </c>
      <c r="DS61" s="650">
        <v>0</v>
      </c>
      <c r="DT61" s="650">
        <v>0</v>
      </c>
      <c r="DU61" s="650">
        <v>0</v>
      </c>
      <c r="DV61" s="650">
        <v>0</v>
      </c>
      <c r="DW61" s="651">
        <v>0</v>
      </c>
      <c r="DX61" s="571"/>
    </row>
    <row r="62" spans="2:128" ht="15.75" thickBot="1" x14ac:dyDescent="0.25">
      <c r="B62" s="676"/>
      <c r="C62" s="677"/>
      <c r="D62" s="678"/>
      <c r="E62" s="678"/>
      <c r="F62" s="678"/>
      <c r="G62" s="678"/>
      <c r="H62" s="678"/>
      <c r="I62" s="679"/>
      <c r="J62" s="679"/>
      <c r="K62" s="679"/>
      <c r="L62" s="679"/>
      <c r="M62" s="679"/>
      <c r="N62" s="679"/>
      <c r="O62" s="679"/>
      <c r="P62" s="679"/>
      <c r="Q62" s="679"/>
      <c r="R62" s="680"/>
      <c r="S62" s="679"/>
      <c r="T62" s="679"/>
      <c r="U62" s="681" t="s">
        <v>124</v>
      </c>
      <c r="V62" s="682" t="s">
        <v>507</v>
      </c>
      <c r="W62" s="683" t="s">
        <v>497</v>
      </c>
      <c r="X62" s="684"/>
      <c r="Y62" s="684"/>
      <c r="Z62" s="684"/>
      <c r="AA62" s="684"/>
      <c r="AB62" s="684"/>
      <c r="AC62" s="684"/>
      <c r="AD62" s="684"/>
      <c r="AE62" s="684"/>
      <c r="AF62" s="684"/>
      <c r="AG62" s="684"/>
      <c r="AH62" s="684"/>
      <c r="AI62" s="684"/>
      <c r="AJ62" s="684"/>
      <c r="AK62" s="684"/>
      <c r="AL62" s="684"/>
      <c r="AM62" s="684"/>
      <c r="AN62" s="684"/>
      <c r="AO62" s="684"/>
      <c r="AP62" s="684"/>
      <c r="AQ62" s="684"/>
      <c r="AR62" s="684"/>
      <c r="AS62" s="684"/>
      <c r="AT62" s="684"/>
      <c r="AU62" s="684"/>
      <c r="AV62" s="684"/>
      <c r="AW62" s="684"/>
      <c r="AX62" s="684"/>
      <c r="AY62" s="684"/>
      <c r="AZ62" s="684"/>
      <c r="BA62" s="684"/>
      <c r="BB62" s="684"/>
      <c r="BC62" s="684"/>
      <c r="BD62" s="684"/>
      <c r="BE62" s="684"/>
      <c r="BF62" s="684"/>
      <c r="BG62" s="684"/>
      <c r="BH62" s="684"/>
      <c r="BI62" s="684"/>
      <c r="BJ62" s="684"/>
      <c r="BK62" s="684"/>
      <c r="BL62" s="684"/>
      <c r="BM62" s="684"/>
      <c r="BN62" s="684"/>
      <c r="BO62" s="684"/>
      <c r="BP62" s="684"/>
      <c r="BQ62" s="684"/>
      <c r="BR62" s="684"/>
      <c r="BS62" s="684"/>
      <c r="BT62" s="684"/>
      <c r="BU62" s="684"/>
      <c r="BV62" s="684"/>
      <c r="BW62" s="684"/>
      <c r="BX62" s="684"/>
      <c r="BY62" s="684"/>
      <c r="BZ62" s="684"/>
      <c r="CA62" s="684"/>
      <c r="CB62" s="684"/>
      <c r="CC62" s="684"/>
      <c r="CD62" s="684"/>
      <c r="CE62" s="684"/>
      <c r="CF62" s="684"/>
      <c r="CG62" s="684"/>
      <c r="CH62" s="684"/>
      <c r="CI62" s="684"/>
      <c r="CJ62" s="684"/>
      <c r="CK62" s="684"/>
      <c r="CL62" s="684"/>
      <c r="CM62" s="684"/>
      <c r="CN62" s="684"/>
      <c r="CO62" s="684"/>
      <c r="CP62" s="684"/>
      <c r="CQ62" s="684"/>
      <c r="CR62" s="684"/>
      <c r="CS62" s="684"/>
      <c r="CT62" s="684"/>
      <c r="CU62" s="684"/>
      <c r="CV62" s="684"/>
      <c r="CW62" s="684"/>
      <c r="CX62" s="684"/>
      <c r="CY62" s="685"/>
      <c r="CZ62" s="686">
        <v>0</v>
      </c>
      <c r="DA62" s="687">
        <v>0</v>
      </c>
      <c r="DB62" s="687">
        <v>0</v>
      </c>
      <c r="DC62" s="687">
        <v>0</v>
      </c>
      <c r="DD62" s="687">
        <v>0</v>
      </c>
      <c r="DE62" s="687">
        <v>0</v>
      </c>
      <c r="DF62" s="687">
        <v>0</v>
      </c>
      <c r="DG62" s="687">
        <v>0</v>
      </c>
      <c r="DH62" s="687">
        <v>0</v>
      </c>
      <c r="DI62" s="687">
        <v>0</v>
      </c>
      <c r="DJ62" s="687">
        <v>0</v>
      </c>
      <c r="DK62" s="687">
        <v>0</v>
      </c>
      <c r="DL62" s="687">
        <v>0</v>
      </c>
      <c r="DM62" s="687">
        <v>0</v>
      </c>
      <c r="DN62" s="687">
        <v>0</v>
      </c>
      <c r="DO62" s="687">
        <v>0</v>
      </c>
      <c r="DP62" s="687">
        <v>0</v>
      </c>
      <c r="DQ62" s="687">
        <v>0</v>
      </c>
      <c r="DR62" s="687">
        <v>0</v>
      </c>
      <c r="DS62" s="687">
        <v>0</v>
      </c>
      <c r="DT62" s="687">
        <v>0</v>
      </c>
      <c r="DU62" s="687">
        <v>0</v>
      </c>
      <c r="DV62" s="687">
        <v>0</v>
      </c>
      <c r="DW62" s="688">
        <v>0</v>
      </c>
      <c r="DX62" s="571"/>
    </row>
    <row r="63" spans="2:128" x14ac:dyDescent="0.2">
      <c r="B63" s="555" t="s">
        <v>542</v>
      </c>
      <c r="C63" s="556" t="s">
        <v>543</v>
      </c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31"/>
      <c r="S63" s="546"/>
      <c r="T63" s="531"/>
      <c r="U63" s="546"/>
      <c r="V63" s="529"/>
      <c r="W63" s="529"/>
      <c r="X63" s="527">
        <f t="shared" ref="X63:BC63" si="68">SUMIF($C:$C,"61.5x",X:X)</f>
        <v>0</v>
      </c>
      <c r="Y63" s="527">
        <f t="shared" si="68"/>
        <v>0</v>
      </c>
      <c r="Z63" s="527">
        <f t="shared" si="68"/>
        <v>0</v>
      </c>
      <c r="AA63" s="527">
        <f t="shared" si="68"/>
        <v>0</v>
      </c>
      <c r="AB63" s="527">
        <f t="shared" si="68"/>
        <v>0</v>
      </c>
      <c r="AC63" s="527">
        <f t="shared" si="68"/>
        <v>0</v>
      </c>
      <c r="AD63" s="527">
        <f t="shared" si="68"/>
        <v>0</v>
      </c>
      <c r="AE63" s="527">
        <f t="shared" si="68"/>
        <v>0</v>
      </c>
      <c r="AF63" s="527">
        <f t="shared" si="68"/>
        <v>0</v>
      </c>
      <c r="AG63" s="527">
        <f t="shared" si="68"/>
        <v>0</v>
      </c>
      <c r="AH63" s="527">
        <f t="shared" si="68"/>
        <v>0</v>
      </c>
      <c r="AI63" s="527">
        <f t="shared" si="68"/>
        <v>0</v>
      </c>
      <c r="AJ63" s="527">
        <f t="shared" si="68"/>
        <v>0</v>
      </c>
      <c r="AK63" s="527">
        <f t="shared" si="68"/>
        <v>0</v>
      </c>
      <c r="AL63" s="527">
        <f t="shared" si="68"/>
        <v>0</v>
      </c>
      <c r="AM63" s="527">
        <f t="shared" si="68"/>
        <v>0</v>
      </c>
      <c r="AN63" s="527">
        <f t="shared" si="68"/>
        <v>0</v>
      </c>
      <c r="AO63" s="527">
        <f t="shared" si="68"/>
        <v>0</v>
      </c>
      <c r="AP63" s="527">
        <f t="shared" si="68"/>
        <v>0</v>
      </c>
      <c r="AQ63" s="527">
        <f t="shared" si="68"/>
        <v>0</v>
      </c>
      <c r="AR63" s="527">
        <f t="shared" si="68"/>
        <v>0</v>
      </c>
      <c r="AS63" s="527">
        <f t="shared" si="68"/>
        <v>0</v>
      </c>
      <c r="AT63" s="527">
        <f t="shared" si="68"/>
        <v>0</v>
      </c>
      <c r="AU63" s="527">
        <f t="shared" si="68"/>
        <v>0</v>
      </c>
      <c r="AV63" s="527">
        <f t="shared" si="68"/>
        <v>0</v>
      </c>
      <c r="AW63" s="527">
        <f t="shared" si="68"/>
        <v>0</v>
      </c>
      <c r="AX63" s="527">
        <f t="shared" si="68"/>
        <v>0</v>
      </c>
      <c r="AY63" s="527">
        <f t="shared" si="68"/>
        <v>0</v>
      </c>
      <c r="AZ63" s="527">
        <f t="shared" si="68"/>
        <v>0</v>
      </c>
      <c r="BA63" s="527">
        <f t="shared" si="68"/>
        <v>0</v>
      </c>
      <c r="BB63" s="527">
        <f t="shared" si="68"/>
        <v>0</v>
      </c>
      <c r="BC63" s="527">
        <f t="shared" si="68"/>
        <v>0</v>
      </c>
      <c r="BD63" s="527">
        <f t="shared" ref="BD63:CI63" si="69">SUMIF($C:$C,"61.5x",BD:BD)</f>
        <v>0</v>
      </c>
      <c r="BE63" s="527">
        <f t="shared" si="69"/>
        <v>0</v>
      </c>
      <c r="BF63" s="527">
        <f t="shared" si="69"/>
        <v>0</v>
      </c>
      <c r="BG63" s="527">
        <f t="shared" si="69"/>
        <v>0</v>
      </c>
      <c r="BH63" s="527">
        <f t="shared" si="69"/>
        <v>0</v>
      </c>
      <c r="BI63" s="527">
        <f t="shared" si="69"/>
        <v>0</v>
      </c>
      <c r="BJ63" s="527">
        <f t="shared" si="69"/>
        <v>0</v>
      </c>
      <c r="BK63" s="527">
        <f t="shared" si="69"/>
        <v>0</v>
      </c>
      <c r="BL63" s="527">
        <f t="shared" si="69"/>
        <v>0</v>
      </c>
      <c r="BM63" s="527">
        <f t="shared" si="69"/>
        <v>0</v>
      </c>
      <c r="BN63" s="527">
        <f t="shared" si="69"/>
        <v>0</v>
      </c>
      <c r="BO63" s="527">
        <f t="shared" si="69"/>
        <v>0</v>
      </c>
      <c r="BP63" s="527">
        <f t="shared" si="69"/>
        <v>0</v>
      </c>
      <c r="BQ63" s="527">
        <f t="shared" si="69"/>
        <v>0</v>
      </c>
      <c r="BR63" s="527">
        <f t="shared" si="69"/>
        <v>0</v>
      </c>
      <c r="BS63" s="527">
        <f t="shared" si="69"/>
        <v>0</v>
      </c>
      <c r="BT63" s="527">
        <f t="shared" si="69"/>
        <v>0</v>
      </c>
      <c r="BU63" s="527">
        <f t="shared" si="69"/>
        <v>0</v>
      </c>
      <c r="BV63" s="527">
        <f t="shared" si="69"/>
        <v>0</v>
      </c>
      <c r="BW63" s="527">
        <f t="shared" si="69"/>
        <v>0</v>
      </c>
      <c r="BX63" s="527">
        <f t="shared" si="69"/>
        <v>0</v>
      </c>
      <c r="BY63" s="527">
        <f t="shared" si="69"/>
        <v>0</v>
      </c>
      <c r="BZ63" s="527">
        <f t="shared" si="69"/>
        <v>0</v>
      </c>
      <c r="CA63" s="527">
        <f t="shared" si="69"/>
        <v>0</v>
      </c>
      <c r="CB63" s="527">
        <f t="shared" si="69"/>
        <v>0</v>
      </c>
      <c r="CC63" s="527">
        <f t="shared" si="69"/>
        <v>0</v>
      </c>
      <c r="CD63" s="527">
        <f t="shared" si="69"/>
        <v>0</v>
      </c>
      <c r="CE63" s="527">
        <f t="shared" si="69"/>
        <v>0</v>
      </c>
      <c r="CF63" s="527">
        <f t="shared" si="69"/>
        <v>0</v>
      </c>
      <c r="CG63" s="527">
        <f t="shared" si="69"/>
        <v>0</v>
      </c>
      <c r="CH63" s="527">
        <f t="shared" si="69"/>
        <v>0</v>
      </c>
      <c r="CI63" s="527">
        <f t="shared" si="69"/>
        <v>0</v>
      </c>
      <c r="CJ63" s="527">
        <f t="shared" ref="CJ63:DO63" si="70">SUMIF($C:$C,"61.5x",CJ:CJ)</f>
        <v>0</v>
      </c>
      <c r="CK63" s="527">
        <f t="shared" si="70"/>
        <v>0</v>
      </c>
      <c r="CL63" s="527">
        <f t="shared" si="70"/>
        <v>0</v>
      </c>
      <c r="CM63" s="527">
        <f t="shared" si="70"/>
        <v>0</v>
      </c>
      <c r="CN63" s="527">
        <f t="shared" si="70"/>
        <v>0</v>
      </c>
      <c r="CO63" s="527">
        <f t="shared" si="70"/>
        <v>0</v>
      </c>
      <c r="CP63" s="527">
        <f t="shared" si="70"/>
        <v>0</v>
      </c>
      <c r="CQ63" s="527">
        <f t="shared" si="70"/>
        <v>0</v>
      </c>
      <c r="CR63" s="527">
        <f t="shared" si="70"/>
        <v>0</v>
      </c>
      <c r="CS63" s="527">
        <f t="shared" si="70"/>
        <v>0</v>
      </c>
      <c r="CT63" s="527">
        <f t="shared" si="70"/>
        <v>0</v>
      </c>
      <c r="CU63" s="527">
        <f t="shared" si="70"/>
        <v>0</v>
      </c>
      <c r="CV63" s="527">
        <f t="shared" si="70"/>
        <v>0</v>
      </c>
      <c r="CW63" s="527">
        <f t="shared" si="70"/>
        <v>0</v>
      </c>
      <c r="CX63" s="527">
        <f t="shared" si="70"/>
        <v>0</v>
      </c>
      <c r="CY63" s="542">
        <f t="shared" si="70"/>
        <v>0</v>
      </c>
      <c r="CZ63" s="543">
        <f t="shared" si="70"/>
        <v>0</v>
      </c>
      <c r="DA63" s="543">
        <f t="shared" si="70"/>
        <v>0</v>
      </c>
      <c r="DB63" s="543">
        <f t="shared" si="70"/>
        <v>0</v>
      </c>
      <c r="DC63" s="543">
        <f t="shared" si="70"/>
        <v>0</v>
      </c>
      <c r="DD63" s="543">
        <f t="shared" si="70"/>
        <v>0</v>
      </c>
      <c r="DE63" s="543">
        <f t="shared" si="70"/>
        <v>0</v>
      </c>
      <c r="DF63" s="543">
        <f t="shared" si="70"/>
        <v>0</v>
      </c>
      <c r="DG63" s="543">
        <f t="shared" si="70"/>
        <v>0</v>
      </c>
      <c r="DH63" s="543">
        <f t="shared" si="70"/>
        <v>0</v>
      </c>
      <c r="DI63" s="543">
        <f t="shared" si="70"/>
        <v>0</v>
      </c>
      <c r="DJ63" s="543">
        <f t="shared" si="70"/>
        <v>0</v>
      </c>
      <c r="DK63" s="543">
        <f t="shared" si="70"/>
        <v>0</v>
      </c>
      <c r="DL63" s="543">
        <f t="shared" si="70"/>
        <v>0</v>
      </c>
      <c r="DM63" s="543">
        <f t="shared" si="70"/>
        <v>0</v>
      </c>
      <c r="DN63" s="543">
        <f t="shared" si="70"/>
        <v>0</v>
      </c>
      <c r="DO63" s="543">
        <f t="shared" si="70"/>
        <v>0</v>
      </c>
      <c r="DP63" s="543">
        <f t="shared" ref="DP63:DW63" si="71">SUMIF($C:$C,"61.5x",DP:DP)</f>
        <v>0</v>
      </c>
      <c r="DQ63" s="543">
        <f t="shared" si="71"/>
        <v>0</v>
      </c>
      <c r="DR63" s="543">
        <f t="shared" si="71"/>
        <v>0</v>
      </c>
      <c r="DS63" s="543">
        <f t="shared" si="71"/>
        <v>0</v>
      </c>
      <c r="DT63" s="543">
        <f t="shared" si="71"/>
        <v>0</v>
      </c>
      <c r="DU63" s="543">
        <f t="shared" si="71"/>
        <v>0</v>
      </c>
      <c r="DV63" s="543">
        <f t="shared" si="71"/>
        <v>0</v>
      </c>
      <c r="DW63" s="547">
        <f t="shared" si="71"/>
        <v>0</v>
      </c>
      <c r="DX63" s="571"/>
    </row>
    <row r="64" spans="2:128" x14ac:dyDescent="0.2">
      <c r="B64" s="555" t="s">
        <v>544</v>
      </c>
      <c r="C64" s="530" t="s">
        <v>545</v>
      </c>
      <c r="D64" s="529"/>
      <c r="E64" s="529"/>
      <c r="F64" s="529"/>
      <c r="G64" s="529"/>
      <c r="H64" s="529"/>
      <c r="I64" s="529"/>
      <c r="J64" s="529"/>
      <c r="K64" s="529"/>
      <c r="L64" s="529"/>
      <c r="M64" s="529"/>
      <c r="N64" s="529"/>
      <c r="O64" s="529"/>
      <c r="P64" s="529"/>
      <c r="Q64" s="529"/>
      <c r="R64" s="531"/>
      <c r="S64" s="546"/>
      <c r="T64" s="531"/>
      <c r="U64" s="546"/>
      <c r="V64" s="529"/>
      <c r="W64" s="529"/>
      <c r="X64" s="527">
        <f t="shared" ref="X64:BC64" si="72">SUMIF($C:$C,"61.6x",X:X)</f>
        <v>0</v>
      </c>
      <c r="Y64" s="527">
        <f t="shared" si="72"/>
        <v>0</v>
      </c>
      <c r="Z64" s="527">
        <f t="shared" si="72"/>
        <v>0</v>
      </c>
      <c r="AA64" s="527">
        <f t="shared" si="72"/>
        <v>0</v>
      </c>
      <c r="AB64" s="527">
        <f t="shared" si="72"/>
        <v>0</v>
      </c>
      <c r="AC64" s="527">
        <f t="shared" si="72"/>
        <v>0</v>
      </c>
      <c r="AD64" s="527">
        <f t="shared" si="72"/>
        <v>0</v>
      </c>
      <c r="AE64" s="527">
        <f t="shared" si="72"/>
        <v>0</v>
      </c>
      <c r="AF64" s="527">
        <f t="shared" si="72"/>
        <v>0</v>
      </c>
      <c r="AG64" s="527">
        <f t="shared" si="72"/>
        <v>0</v>
      </c>
      <c r="AH64" s="527">
        <f t="shared" si="72"/>
        <v>0</v>
      </c>
      <c r="AI64" s="527">
        <f t="shared" si="72"/>
        <v>0</v>
      </c>
      <c r="AJ64" s="527">
        <f t="shared" si="72"/>
        <v>0</v>
      </c>
      <c r="AK64" s="527">
        <f t="shared" si="72"/>
        <v>0</v>
      </c>
      <c r="AL64" s="527">
        <f t="shared" si="72"/>
        <v>0</v>
      </c>
      <c r="AM64" s="527">
        <f t="shared" si="72"/>
        <v>0</v>
      </c>
      <c r="AN64" s="527">
        <f t="shared" si="72"/>
        <v>0</v>
      </c>
      <c r="AO64" s="527">
        <f t="shared" si="72"/>
        <v>0</v>
      </c>
      <c r="AP64" s="527">
        <f t="shared" si="72"/>
        <v>0</v>
      </c>
      <c r="AQ64" s="527">
        <f t="shared" si="72"/>
        <v>0</v>
      </c>
      <c r="AR64" s="527">
        <f t="shared" si="72"/>
        <v>0</v>
      </c>
      <c r="AS64" s="527">
        <f t="shared" si="72"/>
        <v>0</v>
      </c>
      <c r="AT64" s="527">
        <f t="shared" si="72"/>
        <v>0</v>
      </c>
      <c r="AU64" s="527">
        <f t="shared" si="72"/>
        <v>0</v>
      </c>
      <c r="AV64" s="527">
        <f t="shared" si="72"/>
        <v>0</v>
      </c>
      <c r="AW64" s="527">
        <f t="shared" si="72"/>
        <v>0</v>
      </c>
      <c r="AX64" s="527">
        <f t="shared" si="72"/>
        <v>0</v>
      </c>
      <c r="AY64" s="527">
        <f t="shared" si="72"/>
        <v>0</v>
      </c>
      <c r="AZ64" s="527">
        <f t="shared" si="72"/>
        <v>0</v>
      </c>
      <c r="BA64" s="527">
        <f t="shared" si="72"/>
        <v>0</v>
      </c>
      <c r="BB64" s="527">
        <f t="shared" si="72"/>
        <v>0</v>
      </c>
      <c r="BC64" s="527">
        <f t="shared" si="72"/>
        <v>0</v>
      </c>
      <c r="BD64" s="527">
        <f t="shared" ref="BD64:CI64" si="73">SUMIF($C:$C,"61.6x",BD:BD)</f>
        <v>0</v>
      </c>
      <c r="BE64" s="527">
        <f t="shared" si="73"/>
        <v>0</v>
      </c>
      <c r="BF64" s="527">
        <f t="shared" si="73"/>
        <v>0</v>
      </c>
      <c r="BG64" s="527">
        <f t="shared" si="73"/>
        <v>0</v>
      </c>
      <c r="BH64" s="527">
        <f t="shared" si="73"/>
        <v>0</v>
      </c>
      <c r="BI64" s="527">
        <f t="shared" si="73"/>
        <v>0</v>
      </c>
      <c r="BJ64" s="527">
        <f t="shared" si="73"/>
        <v>0</v>
      </c>
      <c r="BK64" s="527">
        <f t="shared" si="73"/>
        <v>0</v>
      </c>
      <c r="BL64" s="527">
        <f t="shared" si="73"/>
        <v>0</v>
      </c>
      <c r="BM64" s="527">
        <f t="shared" si="73"/>
        <v>0</v>
      </c>
      <c r="BN64" s="527">
        <f t="shared" si="73"/>
        <v>0</v>
      </c>
      <c r="BO64" s="527">
        <f t="shared" si="73"/>
        <v>0</v>
      </c>
      <c r="BP64" s="527">
        <f t="shared" si="73"/>
        <v>0</v>
      </c>
      <c r="BQ64" s="527">
        <f t="shared" si="73"/>
        <v>0</v>
      </c>
      <c r="BR64" s="527">
        <f t="shared" si="73"/>
        <v>0</v>
      </c>
      <c r="BS64" s="527">
        <f t="shared" si="73"/>
        <v>0</v>
      </c>
      <c r="BT64" s="527">
        <f t="shared" si="73"/>
        <v>0</v>
      </c>
      <c r="BU64" s="527">
        <f t="shared" si="73"/>
        <v>0</v>
      </c>
      <c r="BV64" s="527">
        <f t="shared" si="73"/>
        <v>0</v>
      </c>
      <c r="BW64" s="527">
        <f t="shared" si="73"/>
        <v>0</v>
      </c>
      <c r="BX64" s="527">
        <f t="shared" si="73"/>
        <v>0</v>
      </c>
      <c r="BY64" s="527">
        <f t="shared" si="73"/>
        <v>0</v>
      </c>
      <c r="BZ64" s="527">
        <f t="shared" si="73"/>
        <v>0</v>
      </c>
      <c r="CA64" s="527">
        <f t="shared" si="73"/>
        <v>0</v>
      </c>
      <c r="CB64" s="527">
        <f t="shared" si="73"/>
        <v>0</v>
      </c>
      <c r="CC64" s="527">
        <f t="shared" si="73"/>
        <v>0</v>
      </c>
      <c r="CD64" s="527">
        <f t="shared" si="73"/>
        <v>0</v>
      </c>
      <c r="CE64" s="527">
        <f t="shared" si="73"/>
        <v>0</v>
      </c>
      <c r="CF64" s="527">
        <f t="shared" si="73"/>
        <v>0</v>
      </c>
      <c r="CG64" s="527">
        <f t="shared" si="73"/>
        <v>0</v>
      </c>
      <c r="CH64" s="527">
        <f t="shared" si="73"/>
        <v>0</v>
      </c>
      <c r="CI64" s="527">
        <f t="shared" si="73"/>
        <v>0</v>
      </c>
      <c r="CJ64" s="527">
        <f t="shared" ref="CJ64:DO64" si="74">SUMIF($C:$C,"61.6x",CJ:CJ)</f>
        <v>0</v>
      </c>
      <c r="CK64" s="527">
        <f t="shared" si="74"/>
        <v>0</v>
      </c>
      <c r="CL64" s="527">
        <f t="shared" si="74"/>
        <v>0</v>
      </c>
      <c r="CM64" s="527">
        <f t="shared" si="74"/>
        <v>0</v>
      </c>
      <c r="CN64" s="527">
        <f t="shared" si="74"/>
        <v>0</v>
      </c>
      <c r="CO64" s="527">
        <f t="shared" si="74"/>
        <v>0</v>
      </c>
      <c r="CP64" s="527">
        <f t="shared" si="74"/>
        <v>0</v>
      </c>
      <c r="CQ64" s="527">
        <f t="shared" si="74"/>
        <v>0</v>
      </c>
      <c r="CR64" s="527">
        <f t="shared" si="74"/>
        <v>0</v>
      </c>
      <c r="CS64" s="527">
        <f t="shared" si="74"/>
        <v>0</v>
      </c>
      <c r="CT64" s="527">
        <f t="shared" si="74"/>
        <v>0</v>
      </c>
      <c r="CU64" s="527">
        <f t="shared" si="74"/>
        <v>0</v>
      </c>
      <c r="CV64" s="527">
        <f t="shared" si="74"/>
        <v>0</v>
      </c>
      <c r="CW64" s="527">
        <f t="shared" si="74"/>
        <v>0</v>
      </c>
      <c r="CX64" s="527">
        <f t="shared" si="74"/>
        <v>0</v>
      </c>
      <c r="CY64" s="542">
        <f t="shared" si="74"/>
        <v>0</v>
      </c>
      <c r="CZ64" s="543">
        <f t="shared" si="74"/>
        <v>0</v>
      </c>
      <c r="DA64" s="543">
        <f t="shared" si="74"/>
        <v>0</v>
      </c>
      <c r="DB64" s="543">
        <f t="shared" si="74"/>
        <v>0</v>
      </c>
      <c r="DC64" s="543">
        <f t="shared" si="74"/>
        <v>0</v>
      </c>
      <c r="DD64" s="543">
        <f t="shared" si="74"/>
        <v>0</v>
      </c>
      <c r="DE64" s="543">
        <f t="shared" si="74"/>
        <v>0</v>
      </c>
      <c r="DF64" s="543">
        <f t="shared" si="74"/>
        <v>0</v>
      </c>
      <c r="DG64" s="543">
        <f t="shared" si="74"/>
        <v>0</v>
      </c>
      <c r="DH64" s="543">
        <f t="shared" si="74"/>
        <v>0</v>
      </c>
      <c r="DI64" s="543">
        <f t="shared" si="74"/>
        <v>0</v>
      </c>
      <c r="DJ64" s="543">
        <f t="shared" si="74"/>
        <v>0</v>
      </c>
      <c r="DK64" s="543">
        <f t="shared" si="74"/>
        <v>0</v>
      </c>
      <c r="DL64" s="543">
        <f t="shared" si="74"/>
        <v>0</v>
      </c>
      <c r="DM64" s="543">
        <f t="shared" si="74"/>
        <v>0</v>
      </c>
      <c r="DN64" s="543">
        <f t="shared" si="74"/>
        <v>0</v>
      </c>
      <c r="DO64" s="543">
        <f t="shared" si="74"/>
        <v>0</v>
      </c>
      <c r="DP64" s="543">
        <f t="shared" ref="DP64:DW64" si="75">SUMIF($C:$C,"61.6x",DP:DP)</f>
        <v>0</v>
      </c>
      <c r="DQ64" s="543">
        <f t="shared" si="75"/>
        <v>0</v>
      </c>
      <c r="DR64" s="543">
        <f t="shared" si="75"/>
        <v>0</v>
      </c>
      <c r="DS64" s="543">
        <f t="shared" si="75"/>
        <v>0</v>
      </c>
      <c r="DT64" s="543">
        <f t="shared" si="75"/>
        <v>0</v>
      </c>
      <c r="DU64" s="543">
        <f t="shared" si="75"/>
        <v>0</v>
      </c>
      <c r="DV64" s="543">
        <f t="shared" si="75"/>
        <v>0</v>
      </c>
      <c r="DW64" s="547">
        <f t="shared" si="75"/>
        <v>0</v>
      </c>
      <c r="DX64" s="571"/>
    </row>
    <row r="65" spans="2:128" x14ac:dyDescent="0.2">
      <c r="B65" s="555" t="s">
        <v>546</v>
      </c>
      <c r="C65" s="530" t="s">
        <v>547</v>
      </c>
      <c r="D65" s="529"/>
      <c r="E65" s="529"/>
      <c r="F65" s="529"/>
      <c r="G65" s="529"/>
      <c r="H65" s="529"/>
      <c r="I65" s="529"/>
      <c r="J65" s="529"/>
      <c r="K65" s="529"/>
      <c r="L65" s="529"/>
      <c r="M65" s="529"/>
      <c r="N65" s="529"/>
      <c r="O65" s="529"/>
      <c r="P65" s="529"/>
      <c r="Q65" s="529"/>
      <c r="R65" s="531"/>
      <c r="S65" s="546"/>
      <c r="T65" s="531"/>
      <c r="U65" s="546"/>
      <c r="V65" s="529"/>
      <c r="W65" s="529"/>
      <c r="X65" s="527">
        <f t="shared" ref="X65:BC65" si="76">SUMIF($C:$C,"61.7x",X:X)</f>
        <v>0</v>
      </c>
      <c r="Y65" s="527">
        <f t="shared" si="76"/>
        <v>0</v>
      </c>
      <c r="Z65" s="527">
        <f t="shared" si="76"/>
        <v>0</v>
      </c>
      <c r="AA65" s="527">
        <f t="shared" si="76"/>
        <v>0</v>
      </c>
      <c r="AB65" s="527">
        <f t="shared" si="76"/>
        <v>0</v>
      </c>
      <c r="AC65" s="527">
        <f t="shared" si="76"/>
        <v>0</v>
      </c>
      <c r="AD65" s="527">
        <f t="shared" si="76"/>
        <v>0</v>
      </c>
      <c r="AE65" s="527">
        <f t="shared" si="76"/>
        <v>0</v>
      </c>
      <c r="AF65" s="527">
        <f t="shared" si="76"/>
        <v>0</v>
      </c>
      <c r="AG65" s="527">
        <f t="shared" si="76"/>
        <v>0</v>
      </c>
      <c r="AH65" s="527">
        <f t="shared" si="76"/>
        <v>0</v>
      </c>
      <c r="AI65" s="527">
        <f t="shared" si="76"/>
        <v>0</v>
      </c>
      <c r="AJ65" s="527">
        <f t="shared" si="76"/>
        <v>0</v>
      </c>
      <c r="AK65" s="527">
        <f t="shared" si="76"/>
        <v>0</v>
      </c>
      <c r="AL65" s="527">
        <f t="shared" si="76"/>
        <v>0</v>
      </c>
      <c r="AM65" s="527">
        <f t="shared" si="76"/>
        <v>0</v>
      </c>
      <c r="AN65" s="527">
        <f t="shared" si="76"/>
        <v>0</v>
      </c>
      <c r="AO65" s="527">
        <f t="shared" si="76"/>
        <v>0</v>
      </c>
      <c r="AP65" s="527">
        <f t="shared" si="76"/>
        <v>0</v>
      </c>
      <c r="AQ65" s="527">
        <f t="shared" si="76"/>
        <v>0</v>
      </c>
      <c r="AR65" s="527">
        <f t="shared" si="76"/>
        <v>0</v>
      </c>
      <c r="AS65" s="527">
        <f t="shared" si="76"/>
        <v>0</v>
      </c>
      <c r="AT65" s="527">
        <f t="shared" si="76"/>
        <v>0</v>
      </c>
      <c r="AU65" s="527">
        <f t="shared" si="76"/>
        <v>0</v>
      </c>
      <c r="AV65" s="527">
        <f t="shared" si="76"/>
        <v>0</v>
      </c>
      <c r="AW65" s="527">
        <f t="shared" si="76"/>
        <v>0</v>
      </c>
      <c r="AX65" s="527">
        <f t="shared" si="76"/>
        <v>0</v>
      </c>
      <c r="AY65" s="527">
        <f t="shared" si="76"/>
        <v>0</v>
      </c>
      <c r="AZ65" s="527">
        <f t="shared" si="76"/>
        <v>0</v>
      </c>
      <c r="BA65" s="527">
        <f t="shared" si="76"/>
        <v>0</v>
      </c>
      <c r="BB65" s="527">
        <f t="shared" si="76"/>
        <v>0</v>
      </c>
      <c r="BC65" s="527">
        <f t="shared" si="76"/>
        <v>0</v>
      </c>
      <c r="BD65" s="527">
        <f t="shared" ref="BD65:CI65" si="77">SUMIF($C:$C,"61.7x",BD:BD)</f>
        <v>0</v>
      </c>
      <c r="BE65" s="527">
        <f t="shared" si="77"/>
        <v>0</v>
      </c>
      <c r="BF65" s="527">
        <f t="shared" si="77"/>
        <v>0</v>
      </c>
      <c r="BG65" s="527">
        <f t="shared" si="77"/>
        <v>0</v>
      </c>
      <c r="BH65" s="527">
        <f t="shared" si="77"/>
        <v>0</v>
      </c>
      <c r="BI65" s="527">
        <f t="shared" si="77"/>
        <v>0</v>
      </c>
      <c r="BJ65" s="527">
        <f t="shared" si="77"/>
        <v>0</v>
      </c>
      <c r="BK65" s="527">
        <f t="shared" si="77"/>
        <v>0</v>
      </c>
      <c r="BL65" s="527">
        <f t="shared" si="77"/>
        <v>0</v>
      </c>
      <c r="BM65" s="527">
        <f t="shared" si="77"/>
        <v>0</v>
      </c>
      <c r="BN65" s="527">
        <f t="shared" si="77"/>
        <v>0</v>
      </c>
      <c r="BO65" s="527">
        <f t="shared" si="77"/>
        <v>0</v>
      </c>
      <c r="BP65" s="527">
        <f t="shared" si="77"/>
        <v>0</v>
      </c>
      <c r="BQ65" s="527">
        <f t="shared" si="77"/>
        <v>0</v>
      </c>
      <c r="BR65" s="527">
        <f t="shared" si="77"/>
        <v>0</v>
      </c>
      <c r="BS65" s="527">
        <f t="shared" si="77"/>
        <v>0</v>
      </c>
      <c r="BT65" s="527">
        <f t="shared" si="77"/>
        <v>0</v>
      </c>
      <c r="BU65" s="527">
        <f t="shared" si="77"/>
        <v>0</v>
      </c>
      <c r="BV65" s="527">
        <f t="shared" si="77"/>
        <v>0</v>
      </c>
      <c r="BW65" s="527">
        <f t="shared" si="77"/>
        <v>0</v>
      </c>
      <c r="BX65" s="527">
        <f t="shared" si="77"/>
        <v>0</v>
      </c>
      <c r="BY65" s="527">
        <f t="shared" si="77"/>
        <v>0</v>
      </c>
      <c r="BZ65" s="527">
        <f t="shared" si="77"/>
        <v>0</v>
      </c>
      <c r="CA65" s="527">
        <f t="shared" si="77"/>
        <v>0</v>
      </c>
      <c r="CB65" s="527">
        <f t="shared" si="77"/>
        <v>0</v>
      </c>
      <c r="CC65" s="527">
        <f t="shared" si="77"/>
        <v>0</v>
      </c>
      <c r="CD65" s="527">
        <f t="shared" si="77"/>
        <v>0</v>
      </c>
      <c r="CE65" s="527">
        <f t="shared" si="77"/>
        <v>0</v>
      </c>
      <c r="CF65" s="527">
        <f t="shared" si="77"/>
        <v>0</v>
      </c>
      <c r="CG65" s="527">
        <f t="shared" si="77"/>
        <v>0</v>
      </c>
      <c r="CH65" s="527">
        <f t="shared" si="77"/>
        <v>0</v>
      </c>
      <c r="CI65" s="527">
        <f t="shared" si="77"/>
        <v>0</v>
      </c>
      <c r="CJ65" s="527">
        <f t="shared" ref="CJ65:DO65" si="78">SUMIF($C:$C,"61.7x",CJ:CJ)</f>
        <v>0</v>
      </c>
      <c r="CK65" s="527">
        <f t="shared" si="78"/>
        <v>0</v>
      </c>
      <c r="CL65" s="527">
        <f t="shared" si="78"/>
        <v>0</v>
      </c>
      <c r="CM65" s="527">
        <f t="shared" si="78"/>
        <v>0</v>
      </c>
      <c r="CN65" s="527">
        <f t="shared" si="78"/>
        <v>0</v>
      </c>
      <c r="CO65" s="527">
        <f t="shared" si="78"/>
        <v>0</v>
      </c>
      <c r="CP65" s="527">
        <f t="shared" si="78"/>
        <v>0</v>
      </c>
      <c r="CQ65" s="527">
        <f t="shared" si="78"/>
        <v>0</v>
      </c>
      <c r="CR65" s="527">
        <f t="shared" si="78"/>
        <v>0</v>
      </c>
      <c r="CS65" s="527">
        <f t="shared" si="78"/>
        <v>0</v>
      </c>
      <c r="CT65" s="527">
        <f t="shared" si="78"/>
        <v>0</v>
      </c>
      <c r="CU65" s="527">
        <f t="shared" si="78"/>
        <v>0</v>
      </c>
      <c r="CV65" s="527">
        <f t="shared" si="78"/>
        <v>0</v>
      </c>
      <c r="CW65" s="527">
        <f t="shared" si="78"/>
        <v>0</v>
      </c>
      <c r="CX65" s="527">
        <f t="shared" si="78"/>
        <v>0</v>
      </c>
      <c r="CY65" s="542">
        <f t="shared" si="78"/>
        <v>0</v>
      </c>
      <c r="CZ65" s="543">
        <f t="shared" si="78"/>
        <v>0</v>
      </c>
      <c r="DA65" s="543">
        <f t="shared" si="78"/>
        <v>0</v>
      </c>
      <c r="DB65" s="543">
        <f t="shared" si="78"/>
        <v>0</v>
      </c>
      <c r="DC65" s="543">
        <f t="shared" si="78"/>
        <v>0</v>
      </c>
      <c r="DD65" s="543">
        <f t="shared" si="78"/>
        <v>0</v>
      </c>
      <c r="DE65" s="543">
        <f t="shared" si="78"/>
        <v>0</v>
      </c>
      <c r="DF65" s="543">
        <f t="shared" si="78"/>
        <v>0</v>
      </c>
      <c r="DG65" s="543">
        <f t="shared" si="78"/>
        <v>0</v>
      </c>
      <c r="DH65" s="543">
        <f t="shared" si="78"/>
        <v>0</v>
      </c>
      <c r="DI65" s="543">
        <f t="shared" si="78"/>
        <v>0</v>
      </c>
      <c r="DJ65" s="543">
        <f t="shared" si="78"/>
        <v>0</v>
      </c>
      <c r="DK65" s="543">
        <f t="shared" si="78"/>
        <v>0</v>
      </c>
      <c r="DL65" s="543">
        <f t="shared" si="78"/>
        <v>0</v>
      </c>
      <c r="DM65" s="543">
        <f t="shared" si="78"/>
        <v>0</v>
      </c>
      <c r="DN65" s="543">
        <f t="shared" si="78"/>
        <v>0</v>
      </c>
      <c r="DO65" s="543">
        <f t="shared" si="78"/>
        <v>0</v>
      </c>
      <c r="DP65" s="543">
        <f t="shared" ref="DP65:DW65" si="79">SUMIF($C:$C,"61.7x",DP:DP)</f>
        <v>0</v>
      </c>
      <c r="DQ65" s="543">
        <f t="shared" si="79"/>
        <v>0</v>
      </c>
      <c r="DR65" s="543">
        <f t="shared" si="79"/>
        <v>0</v>
      </c>
      <c r="DS65" s="543">
        <f t="shared" si="79"/>
        <v>0</v>
      </c>
      <c r="DT65" s="543">
        <f t="shared" si="79"/>
        <v>0</v>
      </c>
      <c r="DU65" s="543">
        <f t="shared" si="79"/>
        <v>0</v>
      </c>
      <c r="DV65" s="543">
        <f t="shared" si="79"/>
        <v>0</v>
      </c>
      <c r="DW65" s="547">
        <f t="shared" si="79"/>
        <v>0</v>
      </c>
      <c r="DX65" s="571"/>
    </row>
    <row r="66" spans="2:128" x14ac:dyDescent="0.2">
      <c r="B66" s="555" t="s">
        <v>548</v>
      </c>
      <c r="C66" s="530" t="s">
        <v>549</v>
      </c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31"/>
      <c r="S66" s="546"/>
      <c r="T66" s="531"/>
      <c r="U66" s="546"/>
      <c r="V66" s="529"/>
      <c r="W66" s="529"/>
      <c r="X66" s="527">
        <f t="shared" ref="X66:BC66" si="80">SUMIF($C:$C,"61.8x",X:X)</f>
        <v>0</v>
      </c>
      <c r="Y66" s="527">
        <f t="shared" si="80"/>
        <v>0</v>
      </c>
      <c r="Z66" s="527">
        <f t="shared" si="80"/>
        <v>0</v>
      </c>
      <c r="AA66" s="527">
        <f t="shared" si="80"/>
        <v>0</v>
      </c>
      <c r="AB66" s="527">
        <f t="shared" si="80"/>
        <v>0</v>
      </c>
      <c r="AC66" s="527">
        <f t="shared" si="80"/>
        <v>0</v>
      </c>
      <c r="AD66" s="527">
        <f t="shared" si="80"/>
        <v>0</v>
      </c>
      <c r="AE66" s="527">
        <f t="shared" si="80"/>
        <v>0</v>
      </c>
      <c r="AF66" s="527">
        <f t="shared" si="80"/>
        <v>0</v>
      </c>
      <c r="AG66" s="527">
        <f t="shared" si="80"/>
        <v>0</v>
      </c>
      <c r="AH66" s="527">
        <f t="shared" si="80"/>
        <v>0</v>
      </c>
      <c r="AI66" s="527">
        <f t="shared" si="80"/>
        <v>0</v>
      </c>
      <c r="AJ66" s="527">
        <f t="shared" si="80"/>
        <v>0</v>
      </c>
      <c r="AK66" s="527">
        <f t="shared" si="80"/>
        <v>0</v>
      </c>
      <c r="AL66" s="527">
        <f t="shared" si="80"/>
        <v>0</v>
      </c>
      <c r="AM66" s="527">
        <f t="shared" si="80"/>
        <v>0</v>
      </c>
      <c r="AN66" s="527">
        <f t="shared" si="80"/>
        <v>0</v>
      </c>
      <c r="AO66" s="527">
        <f t="shared" si="80"/>
        <v>0</v>
      </c>
      <c r="AP66" s="527">
        <f t="shared" si="80"/>
        <v>0</v>
      </c>
      <c r="AQ66" s="527">
        <f t="shared" si="80"/>
        <v>0</v>
      </c>
      <c r="AR66" s="527">
        <f t="shared" si="80"/>
        <v>0</v>
      </c>
      <c r="AS66" s="527">
        <f t="shared" si="80"/>
        <v>0</v>
      </c>
      <c r="AT66" s="527">
        <f t="shared" si="80"/>
        <v>0</v>
      </c>
      <c r="AU66" s="527">
        <f t="shared" si="80"/>
        <v>0</v>
      </c>
      <c r="AV66" s="527">
        <f t="shared" si="80"/>
        <v>0</v>
      </c>
      <c r="AW66" s="527">
        <f t="shared" si="80"/>
        <v>0</v>
      </c>
      <c r="AX66" s="527">
        <f t="shared" si="80"/>
        <v>0</v>
      </c>
      <c r="AY66" s="527">
        <f t="shared" si="80"/>
        <v>0</v>
      </c>
      <c r="AZ66" s="527">
        <f t="shared" si="80"/>
        <v>0</v>
      </c>
      <c r="BA66" s="527">
        <f t="shared" si="80"/>
        <v>0</v>
      </c>
      <c r="BB66" s="527">
        <f t="shared" si="80"/>
        <v>0</v>
      </c>
      <c r="BC66" s="527">
        <f t="shared" si="80"/>
        <v>0</v>
      </c>
      <c r="BD66" s="527">
        <f t="shared" ref="BD66:CI66" si="81">SUMIF($C:$C,"61.8x",BD:BD)</f>
        <v>0</v>
      </c>
      <c r="BE66" s="527">
        <f t="shared" si="81"/>
        <v>0</v>
      </c>
      <c r="BF66" s="527">
        <f t="shared" si="81"/>
        <v>0</v>
      </c>
      <c r="BG66" s="527">
        <f t="shared" si="81"/>
        <v>0</v>
      </c>
      <c r="BH66" s="527">
        <f t="shared" si="81"/>
        <v>0</v>
      </c>
      <c r="BI66" s="527">
        <f t="shared" si="81"/>
        <v>0</v>
      </c>
      <c r="BJ66" s="527">
        <f t="shared" si="81"/>
        <v>0</v>
      </c>
      <c r="BK66" s="527">
        <f t="shared" si="81"/>
        <v>0</v>
      </c>
      <c r="BL66" s="527">
        <f t="shared" si="81"/>
        <v>0</v>
      </c>
      <c r="BM66" s="527">
        <f t="shared" si="81"/>
        <v>0</v>
      </c>
      <c r="BN66" s="527">
        <f t="shared" si="81"/>
        <v>0</v>
      </c>
      <c r="BO66" s="527">
        <f t="shared" si="81"/>
        <v>0</v>
      </c>
      <c r="BP66" s="527">
        <f t="shared" si="81"/>
        <v>0</v>
      </c>
      <c r="BQ66" s="527">
        <f t="shared" si="81"/>
        <v>0</v>
      </c>
      <c r="BR66" s="527">
        <f t="shared" si="81"/>
        <v>0</v>
      </c>
      <c r="BS66" s="527">
        <f t="shared" si="81"/>
        <v>0</v>
      </c>
      <c r="BT66" s="527">
        <f t="shared" si="81"/>
        <v>0</v>
      </c>
      <c r="BU66" s="527">
        <f t="shared" si="81"/>
        <v>0</v>
      </c>
      <c r="BV66" s="527">
        <f t="shared" si="81"/>
        <v>0</v>
      </c>
      <c r="BW66" s="527">
        <f t="shared" si="81"/>
        <v>0</v>
      </c>
      <c r="BX66" s="527">
        <f t="shared" si="81"/>
        <v>0</v>
      </c>
      <c r="BY66" s="527">
        <f t="shared" si="81"/>
        <v>0</v>
      </c>
      <c r="BZ66" s="527">
        <f t="shared" si="81"/>
        <v>0</v>
      </c>
      <c r="CA66" s="527">
        <f t="shared" si="81"/>
        <v>0</v>
      </c>
      <c r="CB66" s="527">
        <f t="shared" si="81"/>
        <v>0</v>
      </c>
      <c r="CC66" s="527">
        <f t="shared" si="81"/>
        <v>0</v>
      </c>
      <c r="CD66" s="527">
        <f t="shared" si="81"/>
        <v>0</v>
      </c>
      <c r="CE66" s="527">
        <f t="shared" si="81"/>
        <v>0</v>
      </c>
      <c r="CF66" s="527">
        <f t="shared" si="81"/>
        <v>0</v>
      </c>
      <c r="CG66" s="527">
        <f t="shared" si="81"/>
        <v>0</v>
      </c>
      <c r="CH66" s="527">
        <f t="shared" si="81"/>
        <v>0</v>
      </c>
      <c r="CI66" s="527">
        <f t="shared" si="81"/>
        <v>0</v>
      </c>
      <c r="CJ66" s="527">
        <f t="shared" ref="CJ66:DO66" si="82">SUMIF($C:$C,"61.8x",CJ:CJ)</f>
        <v>0</v>
      </c>
      <c r="CK66" s="527">
        <f t="shared" si="82"/>
        <v>0</v>
      </c>
      <c r="CL66" s="527">
        <f t="shared" si="82"/>
        <v>0</v>
      </c>
      <c r="CM66" s="527">
        <f t="shared" si="82"/>
        <v>0</v>
      </c>
      <c r="CN66" s="527">
        <f t="shared" si="82"/>
        <v>0</v>
      </c>
      <c r="CO66" s="527">
        <f t="shared" si="82"/>
        <v>0</v>
      </c>
      <c r="CP66" s="527">
        <f t="shared" si="82"/>
        <v>0</v>
      </c>
      <c r="CQ66" s="527">
        <f t="shared" si="82"/>
        <v>0</v>
      </c>
      <c r="CR66" s="527">
        <f t="shared" si="82"/>
        <v>0</v>
      </c>
      <c r="CS66" s="527">
        <f t="shared" si="82"/>
        <v>0</v>
      </c>
      <c r="CT66" s="527">
        <f t="shared" si="82"/>
        <v>0</v>
      </c>
      <c r="CU66" s="527">
        <f t="shared" si="82"/>
        <v>0</v>
      </c>
      <c r="CV66" s="527">
        <f t="shared" si="82"/>
        <v>0</v>
      </c>
      <c r="CW66" s="527">
        <f t="shared" si="82"/>
        <v>0</v>
      </c>
      <c r="CX66" s="527">
        <f t="shared" si="82"/>
        <v>0</v>
      </c>
      <c r="CY66" s="542">
        <f t="shared" si="82"/>
        <v>0</v>
      </c>
      <c r="CZ66" s="543">
        <f t="shared" si="82"/>
        <v>0</v>
      </c>
      <c r="DA66" s="543">
        <f t="shared" si="82"/>
        <v>0</v>
      </c>
      <c r="DB66" s="543">
        <f t="shared" si="82"/>
        <v>0</v>
      </c>
      <c r="DC66" s="543">
        <f t="shared" si="82"/>
        <v>0</v>
      </c>
      <c r="DD66" s="543">
        <f t="shared" si="82"/>
        <v>0</v>
      </c>
      <c r="DE66" s="543">
        <f t="shared" si="82"/>
        <v>0</v>
      </c>
      <c r="DF66" s="543">
        <f t="shared" si="82"/>
        <v>0</v>
      </c>
      <c r="DG66" s="543">
        <f t="shared" si="82"/>
        <v>0</v>
      </c>
      <c r="DH66" s="543">
        <f t="shared" si="82"/>
        <v>0</v>
      </c>
      <c r="DI66" s="543">
        <f t="shared" si="82"/>
        <v>0</v>
      </c>
      <c r="DJ66" s="543">
        <f t="shared" si="82"/>
        <v>0</v>
      </c>
      <c r="DK66" s="543">
        <f t="shared" si="82"/>
        <v>0</v>
      </c>
      <c r="DL66" s="543">
        <f t="shared" si="82"/>
        <v>0</v>
      </c>
      <c r="DM66" s="543">
        <f t="shared" si="82"/>
        <v>0</v>
      </c>
      <c r="DN66" s="543">
        <f t="shared" si="82"/>
        <v>0</v>
      </c>
      <c r="DO66" s="543">
        <f t="shared" si="82"/>
        <v>0</v>
      </c>
      <c r="DP66" s="543">
        <f t="shared" ref="DP66:DW66" si="83">SUMIF($C:$C,"61.8x",DP:DP)</f>
        <v>0</v>
      </c>
      <c r="DQ66" s="543">
        <f t="shared" si="83"/>
        <v>0</v>
      </c>
      <c r="DR66" s="543">
        <f t="shared" si="83"/>
        <v>0</v>
      </c>
      <c r="DS66" s="543">
        <f t="shared" si="83"/>
        <v>0</v>
      </c>
      <c r="DT66" s="543">
        <f t="shared" si="83"/>
        <v>0</v>
      </c>
      <c r="DU66" s="543">
        <f t="shared" si="83"/>
        <v>0</v>
      </c>
      <c r="DV66" s="543">
        <f t="shared" si="83"/>
        <v>0</v>
      </c>
      <c r="DW66" s="547">
        <f t="shared" si="83"/>
        <v>0</v>
      </c>
      <c r="DX66" s="571"/>
    </row>
    <row r="67" spans="2:128" x14ac:dyDescent="0.2">
      <c r="B67" s="555" t="s">
        <v>550</v>
      </c>
      <c r="C67" s="530" t="s">
        <v>551</v>
      </c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31"/>
      <c r="S67" s="546"/>
      <c r="T67" s="531"/>
      <c r="U67" s="546"/>
      <c r="V67" s="529"/>
      <c r="W67" s="529"/>
      <c r="X67" s="527">
        <f t="shared" ref="X67:BC67" si="84">SUMIF($C:$C,"61.9x",X:X)</f>
        <v>0</v>
      </c>
      <c r="Y67" s="527">
        <f t="shared" si="84"/>
        <v>0</v>
      </c>
      <c r="Z67" s="527">
        <f t="shared" si="84"/>
        <v>0</v>
      </c>
      <c r="AA67" s="527">
        <f t="shared" si="84"/>
        <v>0</v>
      </c>
      <c r="AB67" s="527">
        <f t="shared" si="84"/>
        <v>0</v>
      </c>
      <c r="AC67" s="527">
        <f t="shared" si="84"/>
        <v>0</v>
      </c>
      <c r="AD67" s="527">
        <f t="shared" si="84"/>
        <v>0</v>
      </c>
      <c r="AE67" s="527">
        <f t="shared" si="84"/>
        <v>0</v>
      </c>
      <c r="AF67" s="527">
        <f t="shared" si="84"/>
        <v>0</v>
      </c>
      <c r="AG67" s="527">
        <f t="shared" si="84"/>
        <v>0</v>
      </c>
      <c r="AH67" s="527">
        <f t="shared" si="84"/>
        <v>0</v>
      </c>
      <c r="AI67" s="527">
        <f t="shared" si="84"/>
        <v>0</v>
      </c>
      <c r="AJ67" s="527">
        <f t="shared" si="84"/>
        <v>0</v>
      </c>
      <c r="AK67" s="527">
        <f t="shared" si="84"/>
        <v>0</v>
      </c>
      <c r="AL67" s="527">
        <f t="shared" si="84"/>
        <v>0</v>
      </c>
      <c r="AM67" s="527">
        <f t="shared" si="84"/>
        <v>0</v>
      </c>
      <c r="AN67" s="527">
        <f t="shared" si="84"/>
        <v>0</v>
      </c>
      <c r="AO67" s="527">
        <f t="shared" si="84"/>
        <v>0</v>
      </c>
      <c r="AP67" s="527">
        <f t="shared" si="84"/>
        <v>0</v>
      </c>
      <c r="AQ67" s="527">
        <f t="shared" si="84"/>
        <v>0</v>
      </c>
      <c r="AR67" s="527">
        <f t="shared" si="84"/>
        <v>0</v>
      </c>
      <c r="AS67" s="527">
        <f t="shared" si="84"/>
        <v>0</v>
      </c>
      <c r="AT67" s="527">
        <f t="shared" si="84"/>
        <v>0</v>
      </c>
      <c r="AU67" s="527">
        <f t="shared" si="84"/>
        <v>0</v>
      </c>
      <c r="AV67" s="527">
        <f t="shared" si="84"/>
        <v>0</v>
      </c>
      <c r="AW67" s="527">
        <f t="shared" si="84"/>
        <v>0</v>
      </c>
      <c r="AX67" s="527">
        <f t="shared" si="84"/>
        <v>0</v>
      </c>
      <c r="AY67" s="527">
        <f t="shared" si="84"/>
        <v>0</v>
      </c>
      <c r="AZ67" s="527">
        <f t="shared" si="84"/>
        <v>0</v>
      </c>
      <c r="BA67" s="527">
        <f t="shared" si="84"/>
        <v>0</v>
      </c>
      <c r="BB67" s="527">
        <f t="shared" si="84"/>
        <v>0</v>
      </c>
      <c r="BC67" s="527">
        <f t="shared" si="84"/>
        <v>0</v>
      </c>
      <c r="BD67" s="527">
        <f t="shared" ref="BD67:CI67" si="85">SUMIF($C:$C,"61.9x",BD:BD)</f>
        <v>0</v>
      </c>
      <c r="BE67" s="527">
        <f t="shared" si="85"/>
        <v>0</v>
      </c>
      <c r="BF67" s="527">
        <f t="shared" si="85"/>
        <v>0</v>
      </c>
      <c r="BG67" s="527">
        <f t="shared" si="85"/>
        <v>0</v>
      </c>
      <c r="BH67" s="527">
        <f t="shared" si="85"/>
        <v>0</v>
      </c>
      <c r="BI67" s="527">
        <f t="shared" si="85"/>
        <v>0</v>
      </c>
      <c r="BJ67" s="527">
        <f t="shared" si="85"/>
        <v>0</v>
      </c>
      <c r="BK67" s="527">
        <f t="shared" si="85"/>
        <v>0</v>
      </c>
      <c r="BL67" s="527">
        <f t="shared" si="85"/>
        <v>0</v>
      </c>
      <c r="BM67" s="527">
        <f t="shared" si="85"/>
        <v>0</v>
      </c>
      <c r="BN67" s="527">
        <f t="shared" si="85"/>
        <v>0</v>
      </c>
      <c r="BO67" s="527">
        <f t="shared" si="85"/>
        <v>0</v>
      </c>
      <c r="BP67" s="527">
        <f t="shared" si="85"/>
        <v>0</v>
      </c>
      <c r="BQ67" s="527">
        <f t="shared" si="85"/>
        <v>0</v>
      </c>
      <c r="BR67" s="527">
        <f t="shared" si="85"/>
        <v>0</v>
      </c>
      <c r="BS67" s="527">
        <f t="shared" si="85"/>
        <v>0</v>
      </c>
      <c r="BT67" s="527">
        <f t="shared" si="85"/>
        <v>0</v>
      </c>
      <c r="BU67" s="527">
        <f t="shared" si="85"/>
        <v>0</v>
      </c>
      <c r="BV67" s="527">
        <f t="shared" si="85"/>
        <v>0</v>
      </c>
      <c r="BW67" s="527">
        <f t="shared" si="85"/>
        <v>0</v>
      </c>
      <c r="BX67" s="527">
        <f t="shared" si="85"/>
        <v>0</v>
      </c>
      <c r="BY67" s="527">
        <f t="shared" si="85"/>
        <v>0</v>
      </c>
      <c r="BZ67" s="527">
        <f t="shared" si="85"/>
        <v>0</v>
      </c>
      <c r="CA67" s="527">
        <f t="shared" si="85"/>
        <v>0</v>
      </c>
      <c r="CB67" s="527">
        <f t="shared" si="85"/>
        <v>0</v>
      </c>
      <c r="CC67" s="527">
        <f t="shared" si="85"/>
        <v>0</v>
      </c>
      <c r="CD67" s="527">
        <f t="shared" si="85"/>
        <v>0</v>
      </c>
      <c r="CE67" s="527">
        <f t="shared" si="85"/>
        <v>0</v>
      </c>
      <c r="CF67" s="527">
        <f t="shared" si="85"/>
        <v>0</v>
      </c>
      <c r="CG67" s="527">
        <f t="shared" si="85"/>
        <v>0</v>
      </c>
      <c r="CH67" s="527">
        <f t="shared" si="85"/>
        <v>0</v>
      </c>
      <c r="CI67" s="527">
        <f t="shared" si="85"/>
        <v>0</v>
      </c>
      <c r="CJ67" s="527">
        <f t="shared" ref="CJ67:DO67" si="86">SUMIF($C:$C,"61.9x",CJ:CJ)</f>
        <v>0</v>
      </c>
      <c r="CK67" s="527">
        <f t="shared" si="86"/>
        <v>0</v>
      </c>
      <c r="CL67" s="527">
        <f t="shared" si="86"/>
        <v>0</v>
      </c>
      <c r="CM67" s="527">
        <f t="shared" si="86"/>
        <v>0</v>
      </c>
      <c r="CN67" s="527">
        <f t="shared" si="86"/>
        <v>0</v>
      </c>
      <c r="CO67" s="527">
        <f t="shared" si="86"/>
        <v>0</v>
      </c>
      <c r="CP67" s="527">
        <f t="shared" si="86"/>
        <v>0</v>
      </c>
      <c r="CQ67" s="527">
        <f t="shared" si="86"/>
        <v>0</v>
      </c>
      <c r="CR67" s="527">
        <f t="shared" si="86"/>
        <v>0</v>
      </c>
      <c r="CS67" s="527">
        <f t="shared" si="86"/>
        <v>0</v>
      </c>
      <c r="CT67" s="527">
        <f t="shared" si="86"/>
        <v>0</v>
      </c>
      <c r="CU67" s="527">
        <f t="shared" si="86"/>
        <v>0</v>
      </c>
      <c r="CV67" s="527">
        <f t="shared" si="86"/>
        <v>0</v>
      </c>
      <c r="CW67" s="527">
        <f t="shared" si="86"/>
        <v>0</v>
      </c>
      <c r="CX67" s="527">
        <f t="shared" si="86"/>
        <v>0</v>
      </c>
      <c r="CY67" s="542">
        <f t="shared" si="86"/>
        <v>0</v>
      </c>
      <c r="CZ67" s="543">
        <f t="shared" si="86"/>
        <v>0</v>
      </c>
      <c r="DA67" s="543">
        <f t="shared" si="86"/>
        <v>0</v>
      </c>
      <c r="DB67" s="543">
        <f t="shared" si="86"/>
        <v>0</v>
      </c>
      <c r="DC67" s="543">
        <f t="shared" si="86"/>
        <v>0</v>
      </c>
      <c r="DD67" s="543">
        <f t="shared" si="86"/>
        <v>0</v>
      </c>
      <c r="DE67" s="543">
        <f t="shared" si="86"/>
        <v>0</v>
      </c>
      <c r="DF67" s="543">
        <f t="shared" si="86"/>
        <v>0</v>
      </c>
      <c r="DG67" s="543">
        <f t="shared" si="86"/>
        <v>0</v>
      </c>
      <c r="DH67" s="543">
        <f t="shared" si="86"/>
        <v>0</v>
      </c>
      <c r="DI67" s="543">
        <f t="shared" si="86"/>
        <v>0</v>
      </c>
      <c r="DJ67" s="543">
        <f t="shared" si="86"/>
        <v>0</v>
      </c>
      <c r="DK67" s="543">
        <f t="shared" si="86"/>
        <v>0</v>
      </c>
      <c r="DL67" s="543">
        <f t="shared" si="86"/>
        <v>0</v>
      </c>
      <c r="DM67" s="543">
        <f t="shared" si="86"/>
        <v>0</v>
      </c>
      <c r="DN67" s="543">
        <f t="shared" si="86"/>
        <v>0</v>
      </c>
      <c r="DO67" s="543">
        <f t="shared" si="86"/>
        <v>0</v>
      </c>
      <c r="DP67" s="543">
        <f t="shared" ref="DP67:DW67" si="87">SUMIF($C:$C,"61.9x",DP:DP)</f>
        <v>0</v>
      </c>
      <c r="DQ67" s="543">
        <f t="shared" si="87"/>
        <v>0</v>
      </c>
      <c r="DR67" s="543">
        <f t="shared" si="87"/>
        <v>0</v>
      </c>
      <c r="DS67" s="543">
        <f t="shared" si="87"/>
        <v>0</v>
      </c>
      <c r="DT67" s="543">
        <f t="shared" si="87"/>
        <v>0</v>
      </c>
      <c r="DU67" s="543">
        <f t="shared" si="87"/>
        <v>0</v>
      </c>
      <c r="DV67" s="543">
        <f t="shared" si="87"/>
        <v>0</v>
      </c>
      <c r="DW67" s="547">
        <f t="shared" si="87"/>
        <v>0</v>
      </c>
      <c r="DX67" s="571"/>
    </row>
    <row r="68" spans="2:128" ht="38.25" x14ac:dyDescent="0.2">
      <c r="B68" s="634" t="s">
        <v>492</v>
      </c>
      <c r="C68" s="635" t="s">
        <v>808</v>
      </c>
      <c r="D68" s="636"/>
      <c r="E68" s="637" t="s">
        <v>588</v>
      </c>
      <c r="F68" s="638" t="s">
        <v>765</v>
      </c>
      <c r="G68" s="639" t="s">
        <v>58</v>
      </c>
      <c r="H68" s="638" t="s">
        <v>494</v>
      </c>
      <c r="I68" s="640">
        <f>MAX(X68:AV68)</f>
        <v>0.74564563889690816</v>
      </c>
      <c r="J68" s="641">
        <f>SUMPRODUCT($X$2:$CY$2,$X68:$CY68)*365</f>
        <v>4319.3396459918195</v>
      </c>
      <c r="K68" s="641">
        <f>SUMPRODUCT($X$2:$CY$2,$X69:$CY69)+SUMPRODUCT($X$2:$CY$2,$X70:$CY70)+SUMPRODUCT($X$2:$CY$2,$X71:$CY71)</f>
        <v>3413.0104959547789</v>
      </c>
      <c r="L68" s="641">
        <f>SUMPRODUCT($X$2:$CY$2,$X72:$CY72) +SUMPRODUCT($X$2:$CY$2,$X73:$CY73)</f>
        <v>3460.9637311674423</v>
      </c>
      <c r="M68" s="641">
        <f>SUMPRODUCT($X$2:$CY$2,$X74:$CY74)*-1</f>
        <v>-1071.3610790464197</v>
      </c>
      <c r="N68" s="641">
        <f>SUMPRODUCT($X$2:$CY$2,$X77:$CY77) +SUMPRODUCT($X$2:$CY$2,$X78:$CY78)</f>
        <v>100.24109641828765</v>
      </c>
      <c r="O68" s="641">
        <f>SUMPRODUCT($X$2:$CY$2,$X75:$CY75) +SUMPRODUCT($X$2:$CY$2,$X76:$CY76) +SUMPRODUCT($X$2:$CY$2,$X79:$CY79)</f>
        <v>2072.4577552832134</v>
      </c>
      <c r="P68" s="641">
        <f>SUM(K68:O68)</f>
        <v>7975.3119997773019</v>
      </c>
      <c r="Q68" s="641">
        <f>(SUM(K68:M68)*100000)/(J68*1000)</f>
        <v>134.34028401680339</v>
      </c>
      <c r="R68" s="642">
        <f>(P68*100000)/(J68*1000)</f>
        <v>184.64192801272486</v>
      </c>
      <c r="S68" s="643">
        <v>3</v>
      </c>
      <c r="T68" s="644">
        <v>3</v>
      </c>
      <c r="U68" s="645" t="s">
        <v>495</v>
      </c>
      <c r="V68" s="646" t="s">
        <v>121</v>
      </c>
      <c r="W68" s="647" t="s">
        <v>72</v>
      </c>
      <c r="X68" s="742">
        <v>1.0784335391352921E-3</v>
      </c>
      <c r="Y68" s="742">
        <v>3.340361594414247E-3</v>
      </c>
      <c r="Z68" s="742">
        <v>5.3074522772811883E-3</v>
      </c>
      <c r="AA68" s="742">
        <v>0.74564563889690816</v>
      </c>
      <c r="AB68" s="742">
        <v>0.70685376804861255</v>
      </c>
      <c r="AC68" s="742">
        <v>0.6769392596869136</v>
      </c>
      <c r="AD68" s="742">
        <v>0.64798201559278867</v>
      </c>
      <c r="AE68" s="742">
        <v>0.62000232267610222</v>
      </c>
      <c r="AF68" s="742">
        <v>0.59292353789427144</v>
      </c>
      <c r="AG68" s="742">
        <v>0.56671127422545908</v>
      </c>
      <c r="AH68" s="742">
        <v>0.54138872236047542</v>
      </c>
      <c r="AI68" s="742">
        <v>0.51687649215517106</v>
      </c>
      <c r="AJ68" s="742">
        <v>0.49315421127795811</v>
      </c>
      <c r="AK68" s="743">
        <v>0.47024196275524222</v>
      </c>
      <c r="AL68" s="743">
        <v>0.44806290618525341</v>
      </c>
      <c r="AM68" s="743">
        <v>0.42659357942550402</v>
      </c>
      <c r="AN68" s="743">
        <v>0.4058621904884932</v>
      </c>
      <c r="AO68" s="743">
        <v>0.38579976395898824</v>
      </c>
      <c r="AP68" s="743">
        <v>0.38579976395898824</v>
      </c>
      <c r="AQ68" s="743">
        <v>0.38579976395898824</v>
      </c>
      <c r="AR68" s="743">
        <v>0.38579976395898824</v>
      </c>
      <c r="AS68" s="743">
        <v>0.38579976395898824</v>
      </c>
      <c r="AT68" s="743">
        <v>0.38579976395898824</v>
      </c>
      <c r="AU68" s="743">
        <v>0.38579976395898824</v>
      </c>
      <c r="AV68" s="743">
        <v>0.38579976395898824</v>
      </c>
      <c r="AW68" s="743">
        <v>0.38579976395898824</v>
      </c>
      <c r="AX68" s="743">
        <v>0.38579976395898824</v>
      </c>
      <c r="AY68" s="743">
        <v>0.38579976395898824</v>
      </c>
      <c r="AZ68" s="743">
        <v>0.38579976395898824</v>
      </c>
      <c r="BA68" s="743">
        <v>0.38579976395898824</v>
      </c>
      <c r="BB68" s="743">
        <v>0.38579976395898824</v>
      </c>
      <c r="BC68" s="743">
        <v>0.38579976395898824</v>
      </c>
      <c r="BD68" s="743">
        <v>0.38579976395898824</v>
      </c>
      <c r="BE68" s="743">
        <v>0.38579976395898824</v>
      </c>
      <c r="BF68" s="743">
        <v>0.38579976395898824</v>
      </c>
      <c r="BG68" s="743">
        <v>0.38579976395898824</v>
      </c>
      <c r="BH68" s="743">
        <v>0.38579976395898824</v>
      </c>
      <c r="BI68" s="743">
        <v>0.38579976395898824</v>
      </c>
      <c r="BJ68" s="743">
        <v>0.38579976395898824</v>
      </c>
      <c r="BK68" s="743">
        <v>0.38579976395898824</v>
      </c>
      <c r="BL68" s="743">
        <v>0.38579976395898824</v>
      </c>
      <c r="BM68" s="743">
        <v>0.38579976395898824</v>
      </c>
      <c r="BN68" s="743">
        <v>0.38579976395898824</v>
      </c>
      <c r="BO68" s="743">
        <v>0.38579976395898824</v>
      </c>
      <c r="BP68" s="743">
        <v>0.38579976395898824</v>
      </c>
      <c r="BQ68" s="743">
        <v>0.38579976395898824</v>
      </c>
      <c r="BR68" s="743">
        <v>0.38579976395898824</v>
      </c>
      <c r="BS68" s="743">
        <v>0.38579976395898824</v>
      </c>
      <c r="BT68" s="743">
        <v>0.38579976395898824</v>
      </c>
      <c r="BU68" s="743">
        <v>0.38579976395898824</v>
      </c>
      <c r="BV68" s="743">
        <v>0.38579976395898824</v>
      </c>
      <c r="BW68" s="743">
        <v>0.38579976395898824</v>
      </c>
      <c r="BX68" s="743">
        <v>0.38579976395898824</v>
      </c>
      <c r="BY68" s="743">
        <v>0.38579976395898824</v>
      </c>
      <c r="BZ68" s="743">
        <v>0.38579976395898824</v>
      </c>
      <c r="CA68" s="743">
        <v>0.38579976395898824</v>
      </c>
      <c r="CB68" s="743">
        <v>0.38579976395898824</v>
      </c>
      <c r="CC68" s="743">
        <v>0.38579976395898824</v>
      </c>
      <c r="CD68" s="743">
        <v>0.38579976395898824</v>
      </c>
      <c r="CE68" s="744">
        <v>0.38579976395898824</v>
      </c>
      <c r="CF68" s="744">
        <v>0.38579976395898824</v>
      </c>
      <c r="CG68" s="744">
        <v>0.38579976395898824</v>
      </c>
      <c r="CH68" s="744">
        <v>0.38579976395898824</v>
      </c>
      <c r="CI68" s="744">
        <v>0.38579976395898824</v>
      </c>
      <c r="CJ68" s="744">
        <v>0.38579976395898824</v>
      </c>
      <c r="CK68" s="744">
        <v>0.38579976395898824</v>
      </c>
      <c r="CL68" s="744">
        <v>0.38579976395898824</v>
      </c>
      <c r="CM68" s="744">
        <v>0.38579976395898824</v>
      </c>
      <c r="CN68" s="744">
        <v>0.38579976395898824</v>
      </c>
      <c r="CO68" s="744">
        <v>0.38579976395898824</v>
      </c>
      <c r="CP68" s="744">
        <v>0.38579976395898824</v>
      </c>
      <c r="CQ68" s="744">
        <v>0.38579976395898824</v>
      </c>
      <c r="CR68" s="744">
        <v>0.38579976395898824</v>
      </c>
      <c r="CS68" s="744">
        <v>0.38579976395898824</v>
      </c>
      <c r="CT68" s="744">
        <v>0.38579976395898824</v>
      </c>
      <c r="CU68" s="744">
        <v>0.38579976395898824</v>
      </c>
      <c r="CV68" s="744">
        <v>0.38579976395898824</v>
      </c>
      <c r="CW68" s="744">
        <v>0.38579976395898824</v>
      </c>
      <c r="CX68" s="744">
        <v>0.38579976395898824</v>
      </c>
      <c r="CY68" s="745">
        <v>0.38579976395898824</v>
      </c>
      <c r="CZ68" s="649">
        <v>0</v>
      </c>
      <c r="DA68" s="650">
        <v>0</v>
      </c>
      <c r="DB68" s="650">
        <v>0</v>
      </c>
      <c r="DC68" s="650">
        <v>0</v>
      </c>
      <c r="DD68" s="650">
        <v>0</v>
      </c>
      <c r="DE68" s="650">
        <v>0</v>
      </c>
      <c r="DF68" s="650">
        <v>0</v>
      </c>
      <c r="DG68" s="650">
        <v>0</v>
      </c>
      <c r="DH68" s="650">
        <v>0</v>
      </c>
      <c r="DI68" s="650">
        <v>0</v>
      </c>
      <c r="DJ68" s="650">
        <v>0</v>
      </c>
      <c r="DK68" s="650">
        <v>0</v>
      </c>
      <c r="DL68" s="650">
        <v>0</v>
      </c>
      <c r="DM68" s="650">
        <v>0</v>
      </c>
      <c r="DN68" s="650">
        <v>0</v>
      </c>
      <c r="DO68" s="650">
        <v>0</v>
      </c>
      <c r="DP68" s="650">
        <v>0</v>
      </c>
      <c r="DQ68" s="650">
        <v>0</v>
      </c>
      <c r="DR68" s="650">
        <v>0</v>
      </c>
      <c r="DS68" s="650">
        <v>0</v>
      </c>
      <c r="DT68" s="650">
        <v>0</v>
      </c>
      <c r="DU68" s="650">
        <v>0</v>
      </c>
      <c r="DV68" s="650">
        <v>0</v>
      </c>
      <c r="DW68" s="651">
        <v>0</v>
      </c>
      <c r="DX68" s="493"/>
    </row>
    <row r="69" spans="2:128" x14ac:dyDescent="0.2">
      <c r="B69" s="652"/>
      <c r="C69" s="653" t="s">
        <v>812</v>
      </c>
      <c r="D69" s="654"/>
      <c r="E69" s="655"/>
      <c r="F69" s="655"/>
      <c r="G69" s="654"/>
      <c r="H69" s="655"/>
      <c r="I69" s="656"/>
      <c r="J69" s="656"/>
      <c r="K69" s="656"/>
      <c r="L69" s="656"/>
      <c r="M69" s="656"/>
      <c r="N69" s="656"/>
      <c r="O69" s="656"/>
      <c r="P69" s="656"/>
      <c r="Q69" s="656"/>
      <c r="R69" s="657"/>
      <c r="S69" s="656"/>
      <c r="T69" s="656"/>
      <c r="U69" s="658" t="s">
        <v>496</v>
      </c>
      <c r="V69" s="646" t="s">
        <v>121</v>
      </c>
      <c r="W69" s="647" t="s">
        <v>497</v>
      </c>
      <c r="X69" s="742">
        <v>16.329028415412168</v>
      </c>
      <c r="Y69" s="742">
        <v>34.516458868371593</v>
      </c>
      <c r="Z69" s="742">
        <v>33.366460289140981</v>
      </c>
      <c r="AA69" s="742">
        <v>1929.0957402420747</v>
      </c>
      <c r="AB69" s="742">
        <v>0</v>
      </c>
      <c r="AC69" s="742">
        <v>0</v>
      </c>
      <c r="AD69" s="742">
        <v>0</v>
      </c>
      <c r="AE69" s="742">
        <v>0</v>
      </c>
      <c r="AF69" s="742">
        <v>0</v>
      </c>
      <c r="AG69" s="742">
        <v>0</v>
      </c>
      <c r="AH69" s="742">
        <v>0</v>
      </c>
      <c r="AI69" s="742">
        <v>0</v>
      </c>
      <c r="AJ69" s="742">
        <v>0</v>
      </c>
      <c r="AK69" s="743">
        <v>0</v>
      </c>
      <c r="AL69" s="743">
        <v>0</v>
      </c>
      <c r="AM69" s="743">
        <v>4.2581009002909838</v>
      </c>
      <c r="AN69" s="743">
        <v>9.0008150419744357</v>
      </c>
      <c r="AO69" s="743">
        <v>8.7009313097045258</v>
      </c>
      <c r="AP69" s="743">
        <v>503.04795235209593</v>
      </c>
      <c r="AQ69" s="743">
        <v>0</v>
      </c>
      <c r="AR69" s="743">
        <v>8.8316166820850057</v>
      </c>
      <c r="AS69" s="743">
        <v>18.668357124095124</v>
      </c>
      <c r="AT69" s="743">
        <v>18.046376049757534</v>
      </c>
      <c r="AU69" s="743">
        <v>1043.3587159895324</v>
      </c>
      <c r="AV69" s="743">
        <v>0</v>
      </c>
      <c r="AW69" s="743">
        <v>0</v>
      </c>
      <c r="AX69" s="743">
        <v>0</v>
      </c>
      <c r="AY69" s="743">
        <v>0</v>
      </c>
      <c r="AZ69" s="743">
        <v>0</v>
      </c>
      <c r="BA69" s="743">
        <v>0</v>
      </c>
      <c r="BB69" s="743">
        <v>4.2581009002909838</v>
      </c>
      <c r="BC69" s="743">
        <v>9.0008150419744357</v>
      </c>
      <c r="BD69" s="743">
        <v>8.7009313097045258</v>
      </c>
      <c r="BE69" s="743">
        <v>503.04795235209593</v>
      </c>
      <c r="BF69" s="743">
        <v>0</v>
      </c>
      <c r="BG69" s="743">
        <v>0</v>
      </c>
      <c r="BH69" s="743">
        <v>0</v>
      </c>
      <c r="BI69" s="743">
        <v>0</v>
      </c>
      <c r="BJ69" s="743">
        <v>0</v>
      </c>
      <c r="BK69" s="743">
        <v>0</v>
      </c>
      <c r="BL69" s="743">
        <v>8.8316166820850057</v>
      </c>
      <c r="BM69" s="743">
        <v>18.668357124095124</v>
      </c>
      <c r="BN69" s="743">
        <v>18.046376049757534</v>
      </c>
      <c r="BO69" s="743">
        <v>1043.3587159895324</v>
      </c>
      <c r="BP69" s="743">
        <v>0</v>
      </c>
      <c r="BQ69" s="743">
        <v>4.2581009002909838</v>
      </c>
      <c r="BR69" s="743">
        <v>9.0008150419744357</v>
      </c>
      <c r="BS69" s="743">
        <v>8.7009313097045258</v>
      </c>
      <c r="BT69" s="743">
        <v>503.04795235209593</v>
      </c>
      <c r="BU69" s="743">
        <v>0</v>
      </c>
      <c r="BV69" s="743">
        <v>0</v>
      </c>
      <c r="BW69" s="743">
        <v>0</v>
      </c>
      <c r="BX69" s="743">
        <v>0</v>
      </c>
      <c r="BY69" s="743">
        <v>0</v>
      </c>
      <c r="BZ69" s="743">
        <v>0</v>
      </c>
      <c r="CA69" s="743">
        <v>0</v>
      </c>
      <c r="CB69" s="743">
        <v>0</v>
      </c>
      <c r="CC69" s="743">
        <v>0</v>
      </c>
      <c r="CD69" s="743">
        <v>0</v>
      </c>
      <c r="CE69" s="744">
        <v>0</v>
      </c>
      <c r="CF69" s="744">
        <v>13.089717582375989</v>
      </c>
      <c r="CG69" s="744">
        <v>27.669172166069561</v>
      </c>
      <c r="CH69" s="744">
        <v>26.747307359462059</v>
      </c>
      <c r="CI69" s="744">
        <v>1546.4066683416281</v>
      </c>
      <c r="CJ69" s="744">
        <v>0</v>
      </c>
      <c r="CK69" s="744">
        <v>0</v>
      </c>
      <c r="CL69" s="744">
        <v>0</v>
      </c>
      <c r="CM69" s="744">
        <v>0</v>
      </c>
      <c r="CN69" s="744">
        <v>0</v>
      </c>
      <c r="CO69" s="744">
        <v>0</v>
      </c>
      <c r="CP69" s="744">
        <v>0</v>
      </c>
      <c r="CQ69" s="744">
        <v>0</v>
      </c>
      <c r="CR69" s="744">
        <v>0</v>
      </c>
      <c r="CS69" s="744">
        <v>0</v>
      </c>
      <c r="CT69" s="744">
        <v>0</v>
      </c>
      <c r="CU69" s="744">
        <v>4.2581009002909838</v>
      </c>
      <c r="CV69" s="744">
        <v>9.0008150419744357</v>
      </c>
      <c r="CW69" s="744">
        <v>8.7009313097045258</v>
      </c>
      <c r="CX69" s="744">
        <v>503.04795235209593</v>
      </c>
      <c r="CY69" s="745">
        <v>0</v>
      </c>
      <c r="CZ69" s="649">
        <v>0</v>
      </c>
      <c r="DA69" s="650">
        <v>0</v>
      </c>
      <c r="DB69" s="650">
        <v>0</v>
      </c>
      <c r="DC69" s="650">
        <v>0</v>
      </c>
      <c r="DD69" s="650">
        <v>0</v>
      </c>
      <c r="DE69" s="650">
        <v>0</v>
      </c>
      <c r="DF69" s="650">
        <v>0</v>
      </c>
      <c r="DG69" s="650">
        <v>0</v>
      </c>
      <c r="DH69" s="650">
        <v>0</v>
      </c>
      <c r="DI69" s="650">
        <v>0</v>
      </c>
      <c r="DJ69" s="650">
        <v>0</v>
      </c>
      <c r="DK69" s="650">
        <v>0</v>
      </c>
      <c r="DL69" s="650">
        <v>0</v>
      </c>
      <c r="DM69" s="650">
        <v>0</v>
      </c>
      <c r="DN69" s="650">
        <v>0</v>
      </c>
      <c r="DO69" s="650">
        <v>0</v>
      </c>
      <c r="DP69" s="650">
        <v>0</v>
      </c>
      <c r="DQ69" s="650">
        <v>0</v>
      </c>
      <c r="DR69" s="650">
        <v>0</v>
      </c>
      <c r="DS69" s="650">
        <v>0</v>
      </c>
      <c r="DT69" s="650">
        <v>0</v>
      </c>
      <c r="DU69" s="650">
        <v>0</v>
      </c>
      <c r="DV69" s="650">
        <v>0</v>
      </c>
      <c r="DW69" s="651">
        <v>0</v>
      </c>
      <c r="DX69" s="493"/>
    </row>
    <row r="70" spans="2:128" x14ac:dyDescent="0.2">
      <c r="B70" s="659"/>
      <c r="C70" s="660"/>
      <c r="D70" s="661"/>
      <c r="E70" s="661"/>
      <c r="F70" s="661"/>
      <c r="G70" s="661"/>
      <c r="H70" s="661"/>
      <c r="I70" s="662"/>
      <c r="J70" s="662"/>
      <c r="K70" s="662"/>
      <c r="L70" s="662"/>
      <c r="M70" s="662"/>
      <c r="N70" s="662"/>
      <c r="O70" s="662"/>
      <c r="P70" s="662"/>
      <c r="Q70" s="662"/>
      <c r="R70" s="663"/>
      <c r="S70" s="662"/>
      <c r="T70" s="662"/>
      <c r="U70" s="658" t="s">
        <v>498</v>
      </c>
      <c r="V70" s="646" t="s">
        <v>121</v>
      </c>
      <c r="W70" s="647" t="s">
        <v>497</v>
      </c>
      <c r="X70" s="742">
        <v>0</v>
      </c>
      <c r="Y70" s="742">
        <v>0</v>
      </c>
      <c r="Z70" s="742">
        <v>0</v>
      </c>
      <c r="AA70" s="742">
        <v>0</v>
      </c>
      <c r="AB70" s="742">
        <v>0</v>
      </c>
      <c r="AC70" s="742">
        <v>0</v>
      </c>
      <c r="AD70" s="742">
        <v>0</v>
      </c>
      <c r="AE70" s="742">
        <v>0</v>
      </c>
      <c r="AF70" s="742">
        <v>0</v>
      </c>
      <c r="AG70" s="742">
        <v>0</v>
      </c>
      <c r="AH70" s="742">
        <v>0</v>
      </c>
      <c r="AI70" s="742">
        <v>0</v>
      </c>
      <c r="AJ70" s="742">
        <v>0</v>
      </c>
      <c r="AK70" s="743">
        <v>0</v>
      </c>
      <c r="AL70" s="743">
        <v>0</v>
      </c>
      <c r="AM70" s="743">
        <v>0</v>
      </c>
      <c r="AN70" s="743">
        <v>0</v>
      </c>
      <c r="AO70" s="743">
        <v>0</v>
      </c>
      <c r="AP70" s="743">
        <v>0</v>
      </c>
      <c r="AQ70" s="743">
        <v>0</v>
      </c>
      <c r="AR70" s="743">
        <v>0</v>
      </c>
      <c r="AS70" s="743">
        <v>0</v>
      </c>
      <c r="AT70" s="743">
        <v>0</v>
      </c>
      <c r="AU70" s="743">
        <v>0</v>
      </c>
      <c r="AV70" s="743">
        <v>0</v>
      </c>
      <c r="AW70" s="743">
        <v>0</v>
      </c>
      <c r="AX70" s="743">
        <v>0</v>
      </c>
      <c r="AY70" s="743">
        <v>0</v>
      </c>
      <c r="AZ70" s="743">
        <v>0</v>
      </c>
      <c r="BA70" s="743">
        <v>0</v>
      </c>
      <c r="BB70" s="743">
        <v>0</v>
      </c>
      <c r="BC70" s="743">
        <v>0</v>
      </c>
      <c r="BD70" s="743">
        <v>0</v>
      </c>
      <c r="BE70" s="743">
        <v>0</v>
      </c>
      <c r="BF70" s="743">
        <v>0</v>
      </c>
      <c r="BG70" s="743">
        <v>0</v>
      </c>
      <c r="BH70" s="743">
        <v>0</v>
      </c>
      <c r="BI70" s="743">
        <v>0</v>
      </c>
      <c r="BJ70" s="743">
        <v>0</v>
      </c>
      <c r="BK70" s="743">
        <v>0</v>
      </c>
      <c r="BL70" s="743">
        <v>0</v>
      </c>
      <c r="BM70" s="743">
        <v>0</v>
      </c>
      <c r="BN70" s="743">
        <v>0</v>
      </c>
      <c r="BO70" s="743">
        <v>0</v>
      </c>
      <c r="BP70" s="743">
        <v>0</v>
      </c>
      <c r="BQ70" s="743">
        <v>0</v>
      </c>
      <c r="BR70" s="743">
        <v>0</v>
      </c>
      <c r="BS70" s="743">
        <v>0</v>
      </c>
      <c r="BT70" s="743">
        <v>0</v>
      </c>
      <c r="BU70" s="743">
        <v>0</v>
      </c>
      <c r="BV70" s="743">
        <v>0</v>
      </c>
      <c r="BW70" s="743">
        <v>0</v>
      </c>
      <c r="BX70" s="743">
        <v>0</v>
      </c>
      <c r="BY70" s="743">
        <v>0</v>
      </c>
      <c r="BZ70" s="743">
        <v>0</v>
      </c>
      <c r="CA70" s="743">
        <v>0</v>
      </c>
      <c r="CB70" s="743">
        <v>0</v>
      </c>
      <c r="CC70" s="743">
        <v>0</v>
      </c>
      <c r="CD70" s="743">
        <v>0</v>
      </c>
      <c r="CE70" s="744">
        <v>0</v>
      </c>
      <c r="CF70" s="744">
        <v>0</v>
      </c>
      <c r="CG70" s="744">
        <v>0</v>
      </c>
      <c r="CH70" s="744">
        <v>0</v>
      </c>
      <c r="CI70" s="744">
        <v>0</v>
      </c>
      <c r="CJ70" s="744">
        <v>0</v>
      </c>
      <c r="CK70" s="744">
        <v>0</v>
      </c>
      <c r="CL70" s="744">
        <v>0</v>
      </c>
      <c r="CM70" s="744">
        <v>0</v>
      </c>
      <c r="CN70" s="744">
        <v>0</v>
      </c>
      <c r="CO70" s="744">
        <v>0</v>
      </c>
      <c r="CP70" s="744">
        <v>0</v>
      </c>
      <c r="CQ70" s="744">
        <v>0</v>
      </c>
      <c r="CR70" s="744">
        <v>0</v>
      </c>
      <c r="CS70" s="744">
        <v>0</v>
      </c>
      <c r="CT70" s="744">
        <v>0</v>
      </c>
      <c r="CU70" s="744">
        <v>0</v>
      </c>
      <c r="CV70" s="744">
        <v>0</v>
      </c>
      <c r="CW70" s="744">
        <v>0</v>
      </c>
      <c r="CX70" s="744">
        <v>0</v>
      </c>
      <c r="CY70" s="745">
        <v>0</v>
      </c>
      <c r="CZ70" s="649">
        <v>0</v>
      </c>
      <c r="DA70" s="650">
        <v>0</v>
      </c>
      <c r="DB70" s="650">
        <v>0</v>
      </c>
      <c r="DC70" s="650">
        <v>0</v>
      </c>
      <c r="DD70" s="650">
        <v>0</v>
      </c>
      <c r="DE70" s="650">
        <v>0</v>
      </c>
      <c r="DF70" s="650">
        <v>0</v>
      </c>
      <c r="DG70" s="650">
        <v>0</v>
      </c>
      <c r="DH70" s="650">
        <v>0</v>
      </c>
      <c r="DI70" s="650">
        <v>0</v>
      </c>
      <c r="DJ70" s="650">
        <v>0</v>
      </c>
      <c r="DK70" s="650">
        <v>0</v>
      </c>
      <c r="DL70" s="650">
        <v>0</v>
      </c>
      <c r="DM70" s="650">
        <v>0</v>
      </c>
      <c r="DN70" s="650">
        <v>0</v>
      </c>
      <c r="DO70" s="650">
        <v>0</v>
      </c>
      <c r="DP70" s="650">
        <v>0</v>
      </c>
      <c r="DQ70" s="650">
        <v>0</v>
      </c>
      <c r="DR70" s="650">
        <v>0</v>
      </c>
      <c r="DS70" s="650">
        <v>0</v>
      </c>
      <c r="DT70" s="650">
        <v>0</v>
      </c>
      <c r="DU70" s="650">
        <v>0</v>
      </c>
      <c r="DV70" s="650">
        <v>0</v>
      </c>
      <c r="DW70" s="651">
        <v>0</v>
      </c>
      <c r="DX70" s="493"/>
    </row>
    <row r="71" spans="2:128" x14ac:dyDescent="0.2">
      <c r="B71" s="659"/>
      <c r="C71" s="660"/>
      <c r="D71" s="661"/>
      <c r="E71" s="661"/>
      <c r="F71" s="661"/>
      <c r="G71" s="661"/>
      <c r="H71" s="661"/>
      <c r="I71" s="662"/>
      <c r="J71" s="662"/>
      <c r="K71" s="662"/>
      <c r="L71" s="662"/>
      <c r="M71" s="662"/>
      <c r="N71" s="662"/>
      <c r="O71" s="662"/>
      <c r="P71" s="662"/>
      <c r="Q71" s="662"/>
      <c r="R71" s="663"/>
      <c r="S71" s="662"/>
      <c r="T71" s="662"/>
      <c r="U71" s="658" t="s">
        <v>795</v>
      </c>
      <c r="V71" s="646" t="s">
        <v>121</v>
      </c>
      <c r="W71" s="647" t="s">
        <v>497</v>
      </c>
      <c r="X71" s="742">
        <v>0</v>
      </c>
      <c r="Y71" s="742">
        <v>0</v>
      </c>
      <c r="Z71" s="742">
        <v>0</v>
      </c>
      <c r="AA71" s="742">
        <v>0</v>
      </c>
      <c r="AB71" s="742">
        <v>0</v>
      </c>
      <c r="AC71" s="742">
        <v>0</v>
      </c>
      <c r="AD71" s="742">
        <v>0</v>
      </c>
      <c r="AE71" s="742">
        <v>0</v>
      </c>
      <c r="AF71" s="742">
        <v>0</v>
      </c>
      <c r="AG71" s="742">
        <v>0</v>
      </c>
      <c r="AH71" s="742">
        <v>0</v>
      </c>
      <c r="AI71" s="742">
        <v>0</v>
      </c>
      <c r="AJ71" s="742">
        <v>0</v>
      </c>
      <c r="AK71" s="743">
        <v>0</v>
      </c>
      <c r="AL71" s="743">
        <v>0</v>
      </c>
      <c r="AM71" s="743">
        <v>0</v>
      </c>
      <c r="AN71" s="743">
        <v>0</v>
      </c>
      <c r="AO71" s="743">
        <v>0</v>
      </c>
      <c r="AP71" s="743">
        <v>0</v>
      </c>
      <c r="AQ71" s="743">
        <v>0</v>
      </c>
      <c r="AR71" s="743">
        <v>0</v>
      </c>
      <c r="AS71" s="743">
        <v>0</v>
      </c>
      <c r="AT71" s="743">
        <v>0</v>
      </c>
      <c r="AU71" s="743">
        <v>0</v>
      </c>
      <c r="AV71" s="743">
        <v>0</v>
      </c>
      <c r="AW71" s="743">
        <v>0</v>
      </c>
      <c r="AX71" s="743">
        <v>0</v>
      </c>
      <c r="AY71" s="743">
        <v>0</v>
      </c>
      <c r="AZ71" s="743">
        <v>0</v>
      </c>
      <c r="BA71" s="743">
        <v>0</v>
      </c>
      <c r="BB71" s="743">
        <v>0</v>
      </c>
      <c r="BC71" s="743">
        <v>0</v>
      </c>
      <c r="BD71" s="743">
        <v>0</v>
      </c>
      <c r="BE71" s="743">
        <v>0</v>
      </c>
      <c r="BF71" s="743">
        <v>0</v>
      </c>
      <c r="BG71" s="743">
        <v>0</v>
      </c>
      <c r="BH71" s="743">
        <v>0</v>
      </c>
      <c r="BI71" s="743">
        <v>0</v>
      </c>
      <c r="BJ71" s="743">
        <v>0</v>
      </c>
      <c r="BK71" s="743">
        <v>0</v>
      </c>
      <c r="BL71" s="743">
        <v>0</v>
      </c>
      <c r="BM71" s="743">
        <v>0</v>
      </c>
      <c r="BN71" s="743">
        <v>0</v>
      </c>
      <c r="BO71" s="743">
        <v>0</v>
      </c>
      <c r="BP71" s="743">
        <v>0</v>
      </c>
      <c r="BQ71" s="743">
        <v>0</v>
      </c>
      <c r="BR71" s="743">
        <v>0</v>
      </c>
      <c r="BS71" s="743">
        <v>0</v>
      </c>
      <c r="BT71" s="743">
        <v>0</v>
      </c>
      <c r="BU71" s="743">
        <v>0</v>
      </c>
      <c r="BV71" s="743">
        <v>0</v>
      </c>
      <c r="BW71" s="743">
        <v>0</v>
      </c>
      <c r="BX71" s="743">
        <v>0</v>
      </c>
      <c r="BY71" s="743">
        <v>0</v>
      </c>
      <c r="BZ71" s="743">
        <v>0</v>
      </c>
      <c r="CA71" s="743">
        <v>0</v>
      </c>
      <c r="CB71" s="743">
        <v>0</v>
      </c>
      <c r="CC71" s="743">
        <v>0</v>
      </c>
      <c r="CD71" s="743">
        <v>0</v>
      </c>
      <c r="CE71" s="744">
        <v>0</v>
      </c>
      <c r="CF71" s="744">
        <v>0</v>
      </c>
      <c r="CG71" s="744">
        <v>0</v>
      </c>
      <c r="CH71" s="744">
        <v>0</v>
      </c>
      <c r="CI71" s="744">
        <v>0</v>
      </c>
      <c r="CJ71" s="744">
        <v>0</v>
      </c>
      <c r="CK71" s="744">
        <v>0</v>
      </c>
      <c r="CL71" s="744">
        <v>0</v>
      </c>
      <c r="CM71" s="744">
        <v>0</v>
      </c>
      <c r="CN71" s="744">
        <v>0</v>
      </c>
      <c r="CO71" s="744">
        <v>0</v>
      </c>
      <c r="CP71" s="744">
        <v>0</v>
      </c>
      <c r="CQ71" s="744">
        <v>0</v>
      </c>
      <c r="CR71" s="744">
        <v>0</v>
      </c>
      <c r="CS71" s="744">
        <v>0</v>
      </c>
      <c r="CT71" s="744">
        <v>0</v>
      </c>
      <c r="CU71" s="744">
        <v>0</v>
      </c>
      <c r="CV71" s="744">
        <v>0</v>
      </c>
      <c r="CW71" s="744">
        <v>0</v>
      </c>
      <c r="CX71" s="744">
        <v>0</v>
      </c>
      <c r="CY71" s="745">
        <v>0</v>
      </c>
      <c r="CZ71" s="649">
        <v>0</v>
      </c>
      <c r="DA71" s="650">
        <v>0</v>
      </c>
      <c r="DB71" s="650">
        <v>0</v>
      </c>
      <c r="DC71" s="650">
        <v>0</v>
      </c>
      <c r="DD71" s="650">
        <v>0</v>
      </c>
      <c r="DE71" s="650">
        <v>0</v>
      </c>
      <c r="DF71" s="650">
        <v>0</v>
      </c>
      <c r="DG71" s="650">
        <v>0</v>
      </c>
      <c r="DH71" s="650">
        <v>0</v>
      </c>
      <c r="DI71" s="650">
        <v>0</v>
      </c>
      <c r="DJ71" s="650">
        <v>0</v>
      </c>
      <c r="DK71" s="650">
        <v>0</v>
      </c>
      <c r="DL71" s="650">
        <v>0</v>
      </c>
      <c r="DM71" s="650">
        <v>0</v>
      </c>
      <c r="DN71" s="650">
        <v>0</v>
      </c>
      <c r="DO71" s="650">
        <v>0</v>
      </c>
      <c r="DP71" s="650">
        <v>0</v>
      </c>
      <c r="DQ71" s="650">
        <v>0</v>
      </c>
      <c r="DR71" s="650">
        <v>0</v>
      </c>
      <c r="DS71" s="650">
        <v>0</v>
      </c>
      <c r="DT71" s="650">
        <v>0</v>
      </c>
      <c r="DU71" s="650">
        <v>0</v>
      </c>
      <c r="DV71" s="650">
        <v>0</v>
      </c>
      <c r="DW71" s="651">
        <v>0</v>
      </c>
      <c r="DX71" s="493"/>
    </row>
    <row r="72" spans="2:128" x14ac:dyDescent="0.2">
      <c r="B72" s="664"/>
      <c r="C72" s="665"/>
      <c r="D72" s="666"/>
      <c r="E72" s="666"/>
      <c r="F72" s="666"/>
      <c r="G72" s="666"/>
      <c r="H72" s="666"/>
      <c r="I72" s="667"/>
      <c r="J72" s="667"/>
      <c r="K72" s="667"/>
      <c r="L72" s="667"/>
      <c r="M72" s="667"/>
      <c r="N72" s="667"/>
      <c r="O72" s="667"/>
      <c r="P72" s="667"/>
      <c r="Q72" s="667"/>
      <c r="R72" s="668"/>
      <c r="S72" s="667"/>
      <c r="T72" s="667"/>
      <c r="U72" s="658" t="s">
        <v>499</v>
      </c>
      <c r="V72" s="646" t="s">
        <v>121</v>
      </c>
      <c r="W72" s="669" t="s">
        <v>497</v>
      </c>
      <c r="X72" s="742">
        <v>0.21078844130747518</v>
      </c>
      <c r="Y72" s="742">
        <v>1.3941325407481213</v>
      </c>
      <c r="Z72" s="742">
        <v>3.3604625301502029</v>
      </c>
      <c r="AA72" s="742">
        <v>77.398777429158514</v>
      </c>
      <c r="AB72" s="742">
        <v>162.06159225290205</v>
      </c>
      <c r="AC72" s="742">
        <v>159.13240798906685</v>
      </c>
      <c r="AD72" s="742">
        <v>156.29569442245813</v>
      </c>
      <c r="AE72" s="742">
        <v>153.55334618434597</v>
      </c>
      <c r="AF72" s="742">
        <v>150.89805847689422</v>
      </c>
      <c r="AG72" s="742">
        <v>148.32652555099875</v>
      </c>
      <c r="AH72" s="742">
        <v>145.84093413931805</v>
      </c>
      <c r="AI72" s="742">
        <v>143.43371860802318</v>
      </c>
      <c r="AJ72" s="742">
        <v>141.10340072054868</v>
      </c>
      <c r="AK72" s="743">
        <v>138.85137876735601</v>
      </c>
      <c r="AL72" s="743">
        <v>136.6703291895372</v>
      </c>
      <c r="AM72" s="743">
        <v>134.55798707420414</v>
      </c>
      <c r="AN72" s="743">
        <v>132.51702245946259</v>
      </c>
      <c r="AO72" s="743">
        <v>130.54084568651697</v>
      </c>
      <c r="AP72" s="743">
        <v>130.54084568651697</v>
      </c>
      <c r="AQ72" s="743">
        <v>130.54084568651697</v>
      </c>
      <c r="AR72" s="743">
        <v>130.54084568651697</v>
      </c>
      <c r="AS72" s="743">
        <v>130.54084568651697</v>
      </c>
      <c r="AT72" s="743">
        <v>130.54084568651697</v>
      </c>
      <c r="AU72" s="743">
        <v>130.54084568651697</v>
      </c>
      <c r="AV72" s="743">
        <v>130.54084568651697</v>
      </c>
      <c r="AW72" s="743">
        <v>130.54084568651697</v>
      </c>
      <c r="AX72" s="743">
        <v>130.54084568651697</v>
      </c>
      <c r="AY72" s="743">
        <v>130.54084568651697</v>
      </c>
      <c r="AZ72" s="743">
        <v>130.54084568651697</v>
      </c>
      <c r="BA72" s="743">
        <v>130.54084568651697</v>
      </c>
      <c r="BB72" s="743">
        <v>130.54084568651697</v>
      </c>
      <c r="BC72" s="743">
        <v>130.54084568651697</v>
      </c>
      <c r="BD72" s="743">
        <v>130.54084568651697</v>
      </c>
      <c r="BE72" s="743">
        <v>130.54084568651697</v>
      </c>
      <c r="BF72" s="743">
        <v>130.54084568651697</v>
      </c>
      <c r="BG72" s="743">
        <v>130.54084568651697</v>
      </c>
      <c r="BH72" s="743">
        <v>130.54084568651697</v>
      </c>
      <c r="BI72" s="743">
        <v>130.54084568651697</v>
      </c>
      <c r="BJ72" s="743">
        <v>130.54084568651697</v>
      </c>
      <c r="BK72" s="743">
        <v>130.54084568651697</v>
      </c>
      <c r="BL72" s="743">
        <v>130.54084568651697</v>
      </c>
      <c r="BM72" s="743">
        <v>130.54084568651697</v>
      </c>
      <c r="BN72" s="743">
        <v>130.54084568651697</v>
      </c>
      <c r="BO72" s="743">
        <v>130.54084568651697</v>
      </c>
      <c r="BP72" s="743">
        <v>130.54084568651697</v>
      </c>
      <c r="BQ72" s="743">
        <v>130.54084568651697</v>
      </c>
      <c r="BR72" s="743">
        <v>130.54084568651697</v>
      </c>
      <c r="BS72" s="743">
        <v>130.54084568651697</v>
      </c>
      <c r="BT72" s="743">
        <v>130.54084568651697</v>
      </c>
      <c r="BU72" s="743">
        <v>130.54084568651697</v>
      </c>
      <c r="BV72" s="743">
        <v>130.54084568651697</v>
      </c>
      <c r="BW72" s="743">
        <v>130.54084568651697</v>
      </c>
      <c r="BX72" s="743">
        <v>130.54084568651697</v>
      </c>
      <c r="BY72" s="743">
        <v>130.54084568651697</v>
      </c>
      <c r="BZ72" s="743">
        <v>130.54084568651697</v>
      </c>
      <c r="CA72" s="743">
        <v>130.54084568651697</v>
      </c>
      <c r="CB72" s="743">
        <v>130.54084568651697</v>
      </c>
      <c r="CC72" s="743">
        <v>130.54084568651697</v>
      </c>
      <c r="CD72" s="743">
        <v>130.54084568651697</v>
      </c>
      <c r="CE72" s="744">
        <v>130.54084568651697</v>
      </c>
      <c r="CF72" s="744">
        <v>130.54084568651697</v>
      </c>
      <c r="CG72" s="744">
        <v>130.54084568651697</v>
      </c>
      <c r="CH72" s="744">
        <v>130.54084568651697</v>
      </c>
      <c r="CI72" s="744">
        <v>130.54084568651697</v>
      </c>
      <c r="CJ72" s="744">
        <v>130.54084568651697</v>
      </c>
      <c r="CK72" s="744">
        <v>130.54084568651697</v>
      </c>
      <c r="CL72" s="744">
        <v>130.54084568651697</v>
      </c>
      <c r="CM72" s="744">
        <v>130.54084568651697</v>
      </c>
      <c r="CN72" s="744">
        <v>130.54084568651697</v>
      </c>
      <c r="CO72" s="744">
        <v>130.54084568651697</v>
      </c>
      <c r="CP72" s="744">
        <v>130.54084568651697</v>
      </c>
      <c r="CQ72" s="744">
        <v>130.54084568651697</v>
      </c>
      <c r="CR72" s="744">
        <v>130.54084568651697</v>
      </c>
      <c r="CS72" s="744">
        <v>130.54084568651697</v>
      </c>
      <c r="CT72" s="744">
        <v>130.54084568651697</v>
      </c>
      <c r="CU72" s="744">
        <v>130.54084568651697</v>
      </c>
      <c r="CV72" s="744">
        <v>130.54084568651697</v>
      </c>
      <c r="CW72" s="744">
        <v>130.54084568651697</v>
      </c>
      <c r="CX72" s="744">
        <v>130.54084568651697</v>
      </c>
      <c r="CY72" s="745">
        <v>130.54084568651697</v>
      </c>
      <c r="CZ72" s="649"/>
      <c r="DA72" s="650"/>
      <c r="DB72" s="650"/>
      <c r="DC72" s="650"/>
      <c r="DD72" s="650"/>
      <c r="DE72" s="650"/>
      <c r="DF72" s="650"/>
      <c r="DG72" s="650"/>
      <c r="DH72" s="650"/>
      <c r="DI72" s="650"/>
      <c r="DJ72" s="650"/>
      <c r="DK72" s="650"/>
      <c r="DL72" s="650"/>
      <c r="DM72" s="650"/>
      <c r="DN72" s="650"/>
      <c r="DO72" s="650"/>
      <c r="DP72" s="650"/>
      <c r="DQ72" s="650"/>
      <c r="DR72" s="650"/>
      <c r="DS72" s="650"/>
      <c r="DT72" s="650"/>
      <c r="DU72" s="650"/>
      <c r="DV72" s="650"/>
      <c r="DW72" s="651"/>
      <c r="DX72" s="493"/>
    </row>
    <row r="73" spans="2:128" x14ac:dyDescent="0.2">
      <c r="B73" s="670"/>
      <c r="C73" s="671"/>
      <c r="D73" s="666"/>
      <c r="E73" s="666"/>
      <c r="F73" s="666"/>
      <c r="G73" s="666"/>
      <c r="H73" s="666"/>
      <c r="I73" s="667"/>
      <c r="J73" s="667"/>
      <c r="K73" s="667"/>
      <c r="L73" s="667"/>
      <c r="M73" s="667"/>
      <c r="N73" s="667"/>
      <c r="O73" s="667"/>
      <c r="P73" s="667"/>
      <c r="Q73" s="667"/>
      <c r="R73" s="668"/>
      <c r="S73" s="667"/>
      <c r="T73" s="667"/>
      <c r="U73" s="658" t="s">
        <v>500</v>
      </c>
      <c r="V73" s="646" t="s">
        <v>121</v>
      </c>
      <c r="W73" s="669" t="s">
        <v>497</v>
      </c>
      <c r="X73" s="743">
        <v>0</v>
      </c>
      <c r="Y73" s="743">
        <v>0</v>
      </c>
      <c r="Z73" s="743">
        <v>0</v>
      </c>
      <c r="AA73" s="743">
        <v>0</v>
      </c>
      <c r="AB73" s="743">
        <v>0</v>
      </c>
      <c r="AC73" s="743">
        <v>0</v>
      </c>
      <c r="AD73" s="743">
        <v>0</v>
      </c>
      <c r="AE73" s="743">
        <v>0</v>
      </c>
      <c r="AF73" s="743">
        <v>0</v>
      </c>
      <c r="AG73" s="743">
        <v>0</v>
      </c>
      <c r="AH73" s="743">
        <v>0</v>
      </c>
      <c r="AI73" s="743">
        <v>0</v>
      </c>
      <c r="AJ73" s="743">
        <v>0</v>
      </c>
      <c r="AK73" s="743">
        <v>0</v>
      </c>
      <c r="AL73" s="743">
        <v>0</v>
      </c>
      <c r="AM73" s="743">
        <v>0</v>
      </c>
      <c r="AN73" s="743">
        <v>0</v>
      </c>
      <c r="AO73" s="743">
        <v>0</v>
      </c>
      <c r="AP73" s="743">
        <v>0</v>
      </c>
      <c r="AQ73" s="743">
        <v>0</v>
      </c>
      <c r="AR73" s="743">
        <v>0</v>
      </c>
      <c r="AS73" s="743">
        <v>0</v>
      </c>
      <c r="AT73" s="743">
        <v>0</v>
      </c>
      <c r="AU73" s="743">
        <v>0</v>
      </c>
      <c r="AV73" s="743">
        <v>0</v>
      </c>
      <c r="AW73" s="743">
        <v>0</v>
      </c>
      <c r="AX73" s="743">
        <v>0</v>
      </c>
      <c r="AY73" s="743">
        <v>0</v>
      </c>
      <c r="AZ73" s="743">
        <v>0</v>
      </c>
      <c r="BA73" s="743">
        <v>0</v>
      </c>
      <c r="BB73" s="743">
        <v>0</v>
      </c>
      <c r="BC73" s="743">
        <v>0</v>
      </c>
      <c r="BD73" s="743">
        <v>0</v>
      </c>
      <c r="BE73" s="743">
        <v>0</v>
      </c>
      <c r="BF73" s="743">
        <v>0</v>
      </c>
      <c r="BG73" s="743">
        <v>0</v>
      </c>
      <c r="BH73" s="743">
        <v>0</v>
      </c>
      <c r="BI73" s="743">
        <v>0</v>
      </c>
      <c r="BJ73" s="743">
        <v>0</v>
      </c>
      <c r="BK73" s="743">
        <v>0</v>
      </c>
      <c r="BL73" s="743">
        <v>0</v>
      </c>
      <c r="BM73" s="743">
        <v>0</v>
      </c>
      <c r="BN73" s="743">
        <v>0</v>
      </c>
      <c r="BO73" s="743">
        <v>0</v>
      </c>
      <c r="BP73" s="743">
        <v>0</v>
      </c>
      <c r="BQ73" s="743">
        <v>0</v>
      </c>
      <c r="BR73" s="743">
        <v>0</v>
      </c>
      <c r="BS73" s="743">
        <v>0</v>
      </c>
      <c r="BT73" s="743">
        <v>0</v>
      </c>
      <c r="BU73" s="743">
        <v>0</v>
      </c>
      <c r="BV73" s="743">
        <v>0</v>
      </c>
      <c r="BW73" s="743">
        <v>0</v>
      </c>
      <c r="BX73" s="743">
        <v>0</v>
      </c>
      <c r="BY73" s="743">
        <v>0</v>
      </c>
      <c r="BZ73" s="743">
        <v>0</v>
      </c>
      <c r="CA73" s="743">
        <v>0</v>
      </c>
      <c r="CB73" s="743">
        <v>0</v>
      </c>
      <c r="CC73" s="743">
        <v>0</v>
      </c>
      <c r="CD73" s="743">
        <v>0</v>
      </c>
      <c r="CE73" s="744">
        <v>0</v>
      </c>
      <c r="CF73" s="744">
        <v>0</v>
      </c>
      <c r="CG73" s="744">
        <v>0</v>
      </c>
      <c r="CH73" s="744">
        <v>0</v>
      </c>
      <c r="CI73" s="744">
        <v>0</v>
      </c>
      <c r="CJ73" s="744">
        <v>0</v>
      </c>
      <c r="CK73" s="744">
        <v>0</v>
      </c>
      <c r="CL73" s="744">
        <v>0</v>
      </c>
      <c r="CM73" s="744">
        <v>0</v>
      </c>
      <c r="CN73" s="744">
        <v>0</v>
      </c>
      <c r="CO73" s="744">
        <v>0</v>
      </c>
      <c r="CP73" s="744">
        <v>0</v>
      </c>
      <c r="CQ73" s="744">
        <v>0</v>
      </c>
      <c r="CR73" s="744">
        <v>0</v>
      </c>
      <c r="CS73" s="744">
        <v>0</v>
      </c>
      <c r="CT73" s="744">
        <v>0</v>
      </c>
      <c r="CU73" s="744">
        <v>0</v>
      </c>
      <c r="CV73" s="744">
        <v>0</v>
      </c>
      <c r="CW73" s="744">
        <v>0</v>
      </c>
      <c r="CX73" s="744">
        <v>0</v>
      </c>
      <c r="CY73" s="745">
        <v>0</v>
      </c>
      <c r="CZ73" s="649">
        <v>0</v>
      </c>
      <c r="DA73" s="650">
        <v>0</v>
      </c>
      <c r="DB73" s="650">
        <v>0</v>
      </c>
      <c r="DC73" s="650">
        <v>0</v>
      </c>
      <c r="DD73" s="650">
        <v>0</v>
      </c>
      <c r="DE73" s="650">
        <v>0</v>
      </c>
      <c r="DF73" s="650">
        <v>0</v>
      </c>
      <c r="DG73" s="650">
        <v>0</v>
      </c>
      <c r="DH73" s="650">
        <v>0</v>
      </c>
      <c r="DI73" s="650">
        <v>0</v>
      </c>
      <c r="DJ73" s="650">
        <v>0</v>
      </c>
      <c r="DK73" s="650">
        <v>0</v>
      </c>
      <c r="DL73" s="650">
        <v>0</v>
      </c>
      <c r="DM73" s="650">
        <v>0</v>
      </c>
      <c r="DN73" s="650">
        <v>0</v>
      </c>
      <c r="DO73" s="650">
        <v>0</v>
      </c>
      <c r="DP73" s="650">
        <v>0</v>
      </c>
      <c r="DQ73" s="650">
        <v>0</v>
      </c>
      <c r="DR73" s="650">
        <v>0</v>
      </c>
      <c r="DS73" s="650">
        <v>0</v>
      </c>
      <c r="DT73" s="650">
        <v>0</v>
      </c>
      <c r="DU73" s="650">
        <v>0</v>
      </c>
      <c r="DV73" s="650">
        <v>0</v>
      </c>
      <c r="DW73" s="651">
        <v>0</v>
      </c>
      <c r="DX73" s="493"/>
    </row>
    <row r="74" spans="2:128" x14ac:dyDescent="0.2">
      <c r="B74" s="670"/>
      <c r="C74" s="671"/>
      <c r="D74" s="666"/>
      <c r="E74" s="666"/>
      <c r="F74" s="666"/>
      <c r="G74" s="666"/>
      <c r="H74" s="666"/>
      <c r="I74" s="667"/>
      <c r="J74" s="667"/>
      <c r="K74" s="667"/>
      <c r="L74" s="667"/>
      <c r="M74" s="667"/>
      <c r="N74" s="667"/>
      <c r="O74" s="667"/>
      <c r="P74" s="667"/>
      <c r="Q74" s="667"/>
      <c r="R74" s="668"/>
      <c r="S74" s="667"/>
      <c r="T74" s="667"/>
      <c r="U74" s="672" t="s">
        <v>501</v>
      </c>
      <c r="V74" s="673" t="s">
        <v>121</v>
      </c>
      <c r="W74" s="669" t="s">
        <v>497</v>
      </c>
      <c r="X74" s="743">
        <v>3.4303627451277366E-2</v>
      </c>
      <c r="Y74" s="743">
        <v>0.10625274115567546</v>
      </c>
      <c r="Z74" s="743">
        <v>0.16882344532911178</v>
      </c>
      <c r="AA74" s="743">
        <v>67.610753948231718</v>
      </c>
      <c r="AB74" s="743">
        <v>64.499953501005166</v>
      </c>
      <c r="AC74" s="743">
        <v>61.734678302499361</v>
      </c>
      <c r="AD74" s="743">
        <v>59.057891910345731</v>
      </c>
      <c r="AE74" s="743">
        <v>56.471469631603419</v>
      </c>
      <c r="AF74" s="743">
        <v>53.968326639664923</v>
      </c>
      <c r="AG74" s="743">
        <v>51.545284223468428</v>
      </c>
      <c r="AH74" s="743">
        <v>49.20448611345266</v>
      </c>
      <c r="AI74" s="743">
        <v>46.938593542957364</v>
      </c>
      <c r="AJ74" s="743">
        <v>44.745723308601981</v>
      </c>
      <c r="AK74" s="743">
        <v>42.627731870608351</v>
      </c>
      <c r="AL74" s="743">
        <v>40.57751615863053</v>
      </c>
      <c r="AM74" s="743">
        <v>38.59290734943599</v>
      </c>
      <c r="AN74" s="743">
        <v>36.676512970998097</v>
      </c>
      <c r="AO74" s="743">
        <v>34.821956986554234</v>
      </c>
      <c r="AP74" s="743">
        <v>34.821956986554234</v>
      </c>
      <c r="AQ74" s="743">
        <v>34.821956986554234</v>
      </c>
      <c r="AR74" s="743">
        <v>34.821956986554234</v>
      </c>
      <c r="AS74" s="743">
        <v>34.821956986554234</v>
      </c>
      <c r="AT74" s="743">
        <v>34.821956986554234</v>
      </c>
      <c r="AU74" s="743">
        <v>34.821956986554234</v>
      </c>
      <c r="AV74" s="743">
        <v>34.821956986554234</v>
      </c>
      <c r="AW74" s="743">
        <v>34.821956986554234</v>
      </c>
      <c r="AX74" s="743">
        <v>34.821956986554234</v>
      </c>
      <c r="AY74" s="743">
        <v>34.821956986554234</v>
      </c>
      <c r="AZ74" s="743">
        <v>34.821956986554234</v>
      </c>
      <c r="BA74" s="743">
        <v>34.821956986554234</v>
      </c>
      <c r="BB74" s="743">
        <v>34.821956986554234</v>
      </c>
      <c r="BC74" s="743">
        <v>34.821956986554234</v>
      </c>
      <c r="BD74" s="743">
        <v>34.821956986554234</v>
      </c>
      <c r="BE74" s="743">
        <v>34.821956986554234</v>
      </c>
      <c r="BF74" s="743">
        <v>34.821956986554234</v>
      </c>
      <c r="BG74" s="743">
        <v>34.821956986554234</v>
      </c>
      <c r="BH74" s="743">
        <v>34.821956986554234</v>
      </c>
      <c r="BI74" s="743">
        <v>34.821956986554234</v>
      </c>
      <c r="BJ74" s="743">
        <v>34.821956986554234</v>
      </c>
      <c r="BK74" s="743">
        <v>34.821956986554234</v>
      </c>
      <c r="BL74" s="743">
        <v>34.821956986554234</v>
      </c>
      <c r="BM74" s="743">
        <v>34.821956986554234</v>
      </c>
      <c r="BN74" s="743">
        <v>34.821956986554234</v>
      </c>
      <c r="BO74" s="743">
        <v>34.821956986554234</v>
      </c>
      <c r="BP74" s="743">
        <v>34.821956986554234</v>
      </c>
      <c r="BQ74" s="743">
        <v>34.821956986554234</v>
      </c>
      <c r="BR74" s="743">
        <v>34.821956986554234</v>
      </c>
      <c r="BS74" s="743">
        <v>34.821956986554234</v>
      </c>
      <c r="BT74" s="743">
        <v>34.821956986554234</v>
      </c>
      <c r="BU74" s="743">
        <v>34.821956986554234</v>
      </c>
      <c r="BV74" s="743">
        <v>34.821956986554234</v>
      </c>
      <c r="BW74" s="743">
        <v>34.821956986554234</v>
      </c>
      <c r="BX74" s="743">
        <v>34.821956986554234</v>
      </c>
      <c r="BY74" s="743">
        <v>34.821956986554234</v>
      </c>
      <c r="BZ74" s="743">
        <v>34.821956986554234</v>
      </c>
      <c r="CA74" s="743">
        <v>34.821956986554234</v>
      </c>
      <c r="CB74" s="743">
        <v>34.821956986554234</v>
      </c>
      <c r="CC74" s="743">
        <v>34.821956986554234</v>
      </c>
      <c r="CD74" s="743">
        <v>34.821956986554234</v>
      </c>
      <c r="CE74" s="744">
        <v>34.821956986554234</v>
      </c>
      <c r="CF74" s="744">
        <v>34.821956986554234</v>
      </c>
      <c r="CG74" s="744">
        <v>34.821956986554234</v>
      </c>
      <c r="CH74" s="744">
        <v>34.821956986554234</v>
      </c>
      <c r="CI74" s="744">
        <v>34.821956986554234</v>
      </c>
      <c r="CJ74" s="744">
        <v>34.821956986554234</v>
      </c>
      <c r="CK74" s="744">
        <v>34.821956986554234</v>
      </c>
      <c r="CL74" s="744">
        <v>34.821956986554234</v>
      </c>
      <c r="CM74" s="744">
        <v>34.821956986554234</v>
      </c>
      <c r="CN74" s="744">
        <v>34.821956986554234</v>
      </c>
      <c r="CO74" s="744">
        <v>34.821956986554234</v>
      </c>
      <c r="CP74" s="744">
        <v>34.821956986554234</v>
      </c>
      <c r="CQ74" s="744">
        <v>34.821956986554234</v>
      </c>
      <c r="CR74" s="744">
        <v>34.821956986554234</v>
      </c>
      <c r="CS74" s="744">
        <v>34.821956986554234</v>
      </c>
      <c r="CT74" s="744">
        <v>34.821956986554234</v>
      </c>
      <c r="CU74" s="744">
        <v>34.821956986554234</v>
      </c>
      <c r="CV74" s="744">
        <v>34.821956986554234</v>
      </c>
      <c r="CW74" s="744">
        <v>34.821956986554234</v>
      </c>
      <c r="CX74" s="744">
        <v>34.821956986554234</v>
      </c>
      <c r="CY74" s="745">
        <v>34.821956986554234</v>
      </c>
      <c r="CZ74" s="649">
        <v>0</v>
      </c>
      <c r="DA74" s="650">
        <v>0</v>
      </c>
      <c r="DB74" s="650">
        <v>0</v>
      </c>
      <c r="DC74" s="650">
        <v>0</v>
      </c>
      <c r="DD74" s="650">
        <v>0</v>
      </c>
      <c r="DE74" s="650">
        <v>0</v>
      </c>
      <c r="DF74" s="650">
        <v>0</v>
      </c>
      <c r="DG74" s="650">
        <v>0</v>
      </c>
      <c r="DH74" s="650">
        <v>0</v>
      </c>
      <c r="DI74" s="650">
        <v>0</v>
      </c>
      <c r="DJ74" s="650">
        <v>0</v>
      </c>
      <c r="DK74" s="650">
        <v>0</v>
      </c>
      <c r="DL74" s="650">
        <v>0</v>
      </c>
      <c r="DM74" s="650">
        <v>0</v>
      </c>
      <c r="DN74" s="650">
        <v>0</v>
      </c>
      <c r="DO74" s="650">
        <v>0</v>
      </c>
      <c r="DP74" s="650">
        <v>0</v>
      </c>
      <c r="DQ74" s="650">
        <v>0</v>
      </c>
      <c r="DR74" s="650">
        <v>0</v>
      </c>
      <c r="DS74" s="650">
        <v>0</v>
      </c>
      <c r="DT74" s="650">
        <v>0</v>
      </c>
      <c r="DU74" s="650">
        <v>0</v>
      </c>
      <c r="DV74" s="650">
        <v>0</v>
      </c>
      <c r="DW74" s="651">
        <v>0</v>
      </c>
      <c r="DX74" s="493"/>
    </row>
    <row r="75" spans="2:128" x14ac:dyDescent="0.2">
      <c r="B75" s="670"/>
      <c r="C75" s="671"/>
      <c r="D75" s="666"/>
      <c r="E75" s="666"/>
      <c r="F75" s="666"/>
      <c r="G75" s="666"/>
      <c r="H75" s="666"/>
      <c r="I75" s="667"/>
      <c r="J75" s="667"/>
      <c r="K75" s="667"/>
      <c r="L75" s="667"/>
      <c r="M75" s="667"/>
      <c r="N75" s="667"/>
      <c r="O75" s="667"/>
      <c r="P75" s="667"/>
      <c r="Q75" s="667"/>
      <c r="R75" s="668"/>
      <c r="S75" s="667"/>
      <c r="T75" s="667"/>
      <c r="U75" s="658" t="s">
        <v>502</v>
      </c>
      <c r="V75" s="646" t="s">
        <v>121</v>
      </c>
      <c r="W75" s="669" t="s">
        <v>497</v>
      </c>
      <c r="X75" s="743">
        <v>0</v>
      </c>
      <c r="Y75" s="743">
        <v>0</v>
      </c>
      <c r="Z75" s="743">
        <v>0</v>
      </c>
      <c r="AA75" s="743">
        <v>0</v>
      </c>
      <c r="AB75" s="743">
        <v>0</v>
      </c>
      <c r="AC75" s="743">
        <v>0</v>
      </c>
      <c r="AD75" s="743">
        <v>0</v>
      </c>
      <c r="AE75" s="743">
        <v>0</v>
      </c>
      <c r="AF75" s="743">
        <v>0</v>
      </c>
      <c r="AG75" s="743">
        <v>0</v>
      </c>
      <c r="AH75" s="743">
        <v>0</v>
      </c>
      <c r="AI75" s="743">
        <v>0</v>
      </c>
      <c r="AJ75" s="743">
        <v>0</v>
      </c>
      <c r="AK75" s="743">
        <v>0</v>
      </c>
      <c r="AL75" s="743">
        <v>0</v>
      </c>
      <c r="AM75" s="743">
        <v>0</v>
      </c>
      <c r="AN75" s="743">
        <v>0</v>
      </c>
      <c r="AO75" s="743">
        <v>0</v>
      </c>
      <c r="AP75" s="743">
        <v>0</v>
      </c>
      <c r="AQ75" s="743">
        <v>0</v>
      </c>
      <c r="AR75" s="743">
        <v>0</v>
      </c>
      <c r="AS75" s="743">
        <v>0</v>
      </c>
      <c r="AT75" s="743">
        <v>0</v>
      </c>
      <c r="AU75" s="743">
        <v>0</v>
      </c>
      <c r="AV75" s="743">
        <v>0</v>
      </c>
      <c r="AW75" s="743">
        <v>0</v>
      </c>
      <c r="AX75" s="743">
        <v>0</v>
      </c>
      <c r="AY75" s="743">
        <v>0</v>
      </c>
      <c r="AZ75" s="743">
        <v>0</v>
      </c>
      <c r="BA75" s="743">
        <v>0</v>
      </c>
      <c r="BB75" s="743">
        <v>0</v>
      </c>
      <c r="BC75" s="743">
        <v>0</v>
      </c>
      <c r="BD75" s="743">
        <v>0</v>
      </c>
      <c r="BE75" s="743">
        <v>0</v>
      </c>
      <c r="BF75" s="743">
        <v>0</v>
      </c>
      <c r="BG75" s="743">
        <v>0</v>
      </c>
      <c r="BH75" s="743">
        <v>0</v>
      </c>
      <c r="BI75" s="743">
        <v>0</v>
      </c>
      <c r="BJ75" s="743">
        <v>0</v>
      </c>
      <c r="BK75" s="743">
        <v>0</v>
      </c>
      <c r="BL75" s="743">
        <v>0</v>
      </c>
      <c r="BM75" s="743">
        <v>0</v>
      </c>
      <c r="BN75" s="743">
        <v>0</v>
      </c>
      <c r="BO75" s="743">
        <v>0</v>
      </c>
      <c r="BP75" s="743">
        <v>0</v>
      </c>
      <c r="BQ75" s="743">
        <v>0</v>
      </c>
      <c r="BR75" s="743">
        <v>0</v>
      </c>
      <c r="BS75" s="743">
        <v>0</v>
      </c>
      <c r="BT75" s="743">
        <v>0</v>
      </c>
      <c r="BU75" s="743">
        <v>0</v>
      </c>
      <c r="BV75" s="743">
        <v>0</v>
      </c>
      <c r="BW75" s="743">
        <v>0</v>
      </c>
      <c r="BX75" s="743">
        <v>0</v>
      </c>
      <c r="BY75" s="743">
        <v>0</v>
      </c>
      <c r="BZ75" s="743">
        <v>0</v>
      </c>
      <c r="CA75" s="743">
        <v>0</v>
      </c>
      <c r="CB75" s="743">
        <v>0</v>
      </c>
      <c r="CC75" s="743">
        <v>0</v>
      </c>
      <c r="CD75" s="743">
        <v>0</v>
      </c>
      <c r="CE75" s="744">
        <v>0</v>
      </c>
      <c r="CF75" s="744">
        <v>0</v>
      </c>
      <c r="CG75" s="744">
        <v>0</v>
      </c>
      <c r="CH75" s="744">
        <v>0</v>
      </c>
      <c r="CI75" s="744">
        <v>0</v>
      </c>
      <c r="CJ75" s="744">
        <v>0</v>
      </c>
      <c r="CK75" s="744">
        <v>0</v>
      </c>
      <c r="CL75" s="744">
        <v>0</v>
      </c>
      <c r="CM75" s="744">
        <v>0</v>
      </c>
      <c r="CN75" s="744">
        <v>0</v>
      </c>
      <c r="CO75" s="744">
        <v>0</v>
      </c>
      <c r="CP75" s="744">
        <v>0</v>
      </c>
      <c r="CQ75" s="744">
        <v>0</v>
      </c>
      <c r="CR75" s="744">
        <v>0</v>
      </c>
      <c r="CS75" s="744">
        <v>0</v>
      </c>
      <c r="CT75" s="744">
        <v>0</v>
      </c>
      <c r="CU75" s="744">
        <v>0</v>
      </c>
      <c r="CV75" s="744">
        <v>0</v>
      </c>
      <c r="CW75" s="744">
        <v>0</v>
      </c>
      <c r="CX75" s="744">
        <v>0</v>
      </c>
      <c r="CY75" s="745">
        <v>0</v>
      </c>
      <c r="CZ75" s="649">
        <v>0</v>
      </c>
      <c r="DA75" s="650">
        <v>0</v>
      </c>
      <c r="DB75" s="650">
        <v>0</v>
      </c>
      <c r="DC75" s="650">
        <v>0</v>
      </c>
      <c r="DD75" s="650">
        <v>0</v>
      </c>
      <c r="DE75" s="650">
        <v>0</v>
      </c>
      <c r="DF75" s="650">
        <v>0</v>
      </c>
      <c r="DG75" s="650">
        <v>0</v>
      </c>
      <c r="DH75" s="650">
        <v>0</v>
      </c>
      <c r="DI75" s="650">
        <v>0</v>
      </c>
      <c r="DJ75" s="650">
        <v>0</v>
      </c>
      <c r="DK75" s="650">
        <v>0</v>
      </c>
      <c r="DL75" s="650">
        <v>0</v>
      </c>
      <c r="DM75" s="650">
        <v>0</v>
      </c>
      <c r="DN75" s="650">
        <v>0</v>
      </c>
      <c r="DO75" s="650">
        <v>0</v>
      </c>
      <c r="DP75" s="650">
        <v>0</v>
      </c>
      <c r="DQ75" s="650">
        <v>0</v>
      </c>
      <c r="DR75" s="650">
        <v>0</v>
      </c>
      <c r="DS75" s="650">
        <v>0</v>
      </c>
      <c r="DT75" s="650">
        <v>0</v>
      </c>
      <c r="DU75" s="650">
        <v>0</v>
      </c>
      <c r="DV75" s="650">
        <v>0</v>
      </c>
      <c r="DW75" s="651">
        <v>0</v>
      </c>
      <c r="DX75" s="493"/>
    </row>
    <row r="76" spans="2:128" x14ac:dyDescent="0.2">
      <c r="B76" s="674"/>
      <c r="C76" s="671"/>
      <c r="D76" s="666"/>
      <c r="E76" s="666"/>
      <c r="F76" s="666"/>
      <c r="G76" s="666"/>
      <c r="H76" s="666"/>
      <c r="I76" s="667"/>
      <c r="J76" s="667"/>
      <c r="K76" s="667"/>
      <c r="L76" s="667"/>
      <c r="M76" s="667"/>
      <c r="N76" s="667"/>
      <c r="O76" s="667"/>
      <c r="P76" s="667"/>
      <c r="Q76" s="667"/>
      <c r="R76" s="668"/>
      <c r="S76" s="667"/>
      <c r="T76" s="667"/>
      <c r="U76" s="658" t="s">
        <v>503</v>
      </c>
      <c r="V76" s="646" t="s">
        <v>121</v>
      </c>
      <c r="W76" s="669" t="s">
        <v>497</v>
      </c>
      <c r="X76" s="743">
        <v>12.707279300999257</v>
      </c>
      <c r="Y76" s="743">
        <v>26.889471331476297</v>
      </c>
      <c r="Z76" s="743">
        <v>26.051898565943812</v>
      </c>
      <c r="AA76" s="743">
        <v>1490.1564209268677</v>
      </c>
      <c r="AB76" s="743">
        <v>10.037531958997821</v>
      </c>
      <c r="AC76" s="743">
        <v>9.6214121036042943</v>
      </c>
      <c r="AD76" s="743">
        <v>9.2184295512922407</v>
      </c>
      <c r="AE76" s="743">
        <v>8.8288535226790685</v>
      </c>
      <c r="AF76" s="743">
        <v>8.4516461473763336</v>
      </c>
      <c r="AG76" s="743">
        <v>8.0863378016074243</v>
      </c>
      <c r="AH76" s="743">
        <v>7.7332391589015339</v>
      </c>
      <c r="AI76" s="743">
        <v>7.3912752883561534</v>
      </c>
      <c r="AJ76" s="743">
        <v>7.0602362255043296</v>
      </c>
      <c r="AK76" s="743">
        <v>6.7403206166577014</v>
      </c>
      <c r="AL76" s="743">
        <v>6.430487925801696</v>
      </c>
      <c r="AM76" s="743">
        <v>6.1304164119128908</v>
      </c>
      <c r="AN76" s="743">
        <v>5.840485413092571</v>
      </c>
      <c r="AO76" s="743">
        <v>5.5597587154646924</v>
      </c>
      <c r="AP76" s="743">
        <v>5.5597587154646924</v>
      </c>
      <c r="AQ76" s="743">
        <v>5.5597587154646924</v>
      </c>
      <c r="AR76" s="743">
        <v>10.531485785156296</v>
      </c>
      <c r="AS76" s="743">
        <v>16.06904368577003</v>
      </c>
      <c r="AT76" s="743">
        <v>15.718901661332662</v>
      </c>
      <c r="AU76" s="743">
        <v>585.83488745642865</v>
      </c>
      <c r="AV76" s="743">
        <v>5.5597587154646924</v>
      </c>
      <c r="AW76" s="743">
        <v>5.5597587154646924</v>
      </c>
      <c r="AX76" s="743">
        <v>5.5597587154646924</v>
      </c>
      <c r="AY76" s="743">
        <v>5.5597587154646924</v>
      </c>
      <c r="AZ76" s="743">
        <v>5.5597587154646924</v>
      </c>
      <c r="BA76" s="743">
        <v>5.5597587154646924</v>
      </c>
      <c r="BB76" s="743">
        <v>5.5597587154646924</v>
      </c>
      <c r="BC76" s="743">
        <v>5.5597587154646924</v>
      </c>
      <c r="BD76" s="743">
        <v>5.5597587154646924</v>
      </c>
      <c r="BE76" s="743">
        <v>5.5597587154646924</v>
      </c>
      <c r="BF76" s="743">
        <v>5.5597587154646924</v>
      </c>
      <c r="BG76" s="743">
        <v>5.5597587154646924</v>
      </c>
      <c r="BH76" s="743">
        <v>5.5597587154646924</v>
      </c>
      <c r="BI76" s="743">
        <v>5.5597587154646924</v>
      </c>
      <c r="BJ76" s="743">
        <v>5.5597587154646924</v>
      </c>
      <c r="BK76" s="743">
        <v>5.5597587154646924</v>
      </c>
      <c r="BL76" s="743">
        <v>10.531485785156296</v>
      </c>
      <c r="BM76" s="743">
        <v>16.06904368577003</v>
      </c>
      <c r="BN76" s="743">
        <v>15.718901661332662</v>
      </c>
      <c r="BO76" s="743">
        <v>585.83488745642865</v>
      </c>
      <c r="BP76" s="743">
        <v>5.5597587154646924</v>
      </c>
      <c r="BQ76" s="743">
        <v>5.5597587154646924</v>
      </c>
      <c r="BR76" s="743">
        <v>5.5597587154646924</v>
      </c>
      <c r="BS76" s="743">
        <v>5.5597587154646924</v>
      </c>
      <c r="BT76" s="743">
        <v>5.5597587154646924</v>
      </c>
      <c r="BU76" s="743">
        <v>5.5597587154646924</v>
      </c>
      <c r="BV76" s="743">
        <v>5.5597587154646924</v>
      </c>
      <c r="BW76" s="743">
        <v>5.5597587154646924</v>
      </c>
      <c r="BX76" s="743">
        <v>5.5597587154646924</v>
      </c>
      <c r="BY76" s="743">
        <v>5.5597587154646924</v>
      </c>
      <c r="BZ76" s="743">
        <v>5.5597587154646924</v>
      </c>
      <c r="CA76" s="743">
        <v>5.5597587154646924</v>
      </c>
      <c r="CB76" s="743">
        <v>5.5597587154646924</v>
      </c>
      <c r="CC76" s="743">
        <v>5.5597587154646924</v>
      </c>
      <c r="CD76" s="743">
        <v>5.5597587154646924</v>
      </c>
      <c r="CE76" s="744">
        <v>5.5597587154646924</v>
      </c>
      <c r="CF76" s="744">
        <v>10.531485785156296</v>
      </c>
      <c r="CG76" s="744">
        <v>16.06904368577003</v>
      </c>
      <c r="CH76" s="744">
        <v>15.718901661332662</v>
      </c>
      <c r="CI76" s="744">
        <v>585.83488745642865</v>
      </c>
      <c r="CJ76" s="744">
        <v>5.5597587154646924</v>
      </c>
      <c r="CK76" s="744">
        <v>5.5597587154646924</v>
      </c>
      <c r="CL76" s="744">
        <v>5.5597587154646924</v>
      </c>
      <c r="CM76" s="744">
        <v>5.5597587154646924</v>
      </c>
      <c r="CN76" s="744">
        <v>5.5597587154646924</v>
      </c>
      <c r="CO76" s="744">
        <v>5.5597587154646924</v>
      </c>
      <c r="CP76" s="744">
        <v>5.5597587154646924</v>
      </c>
      <c r="CQ76" s="744">
        <v>5.5597587154646924</v>
      </c>
      <c r="CR76" s="744">
        <v>5.5597587154646924</v>
      </c>
      <c r="CS76" s="744">
        <v>5.5597587154646924</v>
      </c>
      <c r="CT76" s="744">
        <v>5.5597587154646924</v>
      </c>
      <c r="CU76" s="744">
        <v>5.5597587154646924</v>
      </c>
      <c r="CV76" s="744">
        <v>5.5597587154646924</v>
      </c>
      <c r="CW76" s="744">
        <v>5.5597587154646924</v>
      </c>
      <c r="CX76" s="744">
        <v>5.5597587154646924</v>
      </c>
      <c r="CY76" s="745">
        <v>5.5597587154646924</v>
      </c>
      <c r="CZ76" s="649">
        <v>0</v>
      </c>
      <c r="DA76" s="650">
        <v>0</v>
      </c>
      <c r="DB76" s="650">
        <v>0</v>
      </c>
      <c r="DC76" s="650">
        <v>0</v>
      </c>
      <c r="DD76" s="650">
        <v>0</v>
      </c>
      <c r="DE76" s="650">
        <v>0</v>
      </c>
      <c r="DF76" s="650">
        <v>0</v>
      </c>
      <c r="DG76" s="650">
        <v>0</v>
      </c>
      <c r="DH76" s="650">
        <v>0</v>
      </c>
      <c r="DI76" s="650">
        <v>0</v>
      </c>
      <c r="DJ76" s="650">
        <v>0</v>
      </c>
      <c r="DK76" s="650">
        <v>0</v>
      </c>
      <c r="DL76" s="650">
        <v>0</v>
      </c>
      <c r="DM76" s="650">
        <v>0</v>
      </c>
      <c r="DN76" s="650">
        <v>0</v>
      </c>
      <c r="DO76" s="650">
        <v>0</v>
      </c>
      <c r="DP76" s="650">
        <v>0</v>
      </c>
      <c r="DQ76" s="650">
        <v>0</v>
      </c>
      <c r="DR76" s="650">
        <v>0</v>
      </c>
      <c r="DS76" s="650">
        <v>0</v>
      </c>
      <c r="DT76" s="650">
        <v>0</v>
      </c>
      <c r="DU76" s="650">
        <v>0</v>
      </c>
      <c r="DV76" s="650">
        <v>0</v>
      </c>
      <c r="DW76" s="651">
        <v>0</v>
      </c>
      <c r="DX76" s="571"/>
    </row>
    <row r="77" spans="2:128" x14ac:dyDescent="0.2">
      <c r="B77" s="674"/>
      <c r="C77" s="671"/>
      <c r="D77" s="666"/>
      <c r="E77" s="666"/>
      <c r="F77" s="666"/>
      <c r="G77" s="666"/>
      <c r="H77" s="666"/>
      <c r="I77" s="667"/>
      <c r="J77" s="667"/>
      <c r="K77" s="667"/>
      <c r="L77" s="667"/>
      <c r="M77" s="667"/>
      <c r="N77" s="667"/>
      <c r="O77" s="667"/>
      <c r="P77" s="667"/>
      <c r="Q77" s="667"/>
      <c r="R77" s="668"/>
      <c r="S77" s="667"/>
      <c r="T77" s="667"/>
      <c r="U77" s="658" t="s">
        <v>504</v>
      </c>
      <c r="V77" s="646" t="s">
        <v>121</v>
      </c>
      <c r="W77" s="669" t="s">
        <v>497</v>
      </c>
      <c r="X77" s="743">
        <v>0.46271261129747276</v>
      </c>
      <c r="Y77" s="743">
        <v>0.94626906736857819</v>
      </c>
      <c r="Z77" s="743">
        <v>0.88627819220713522</v>
      </c>
      <c r="AA77" s="743">
        <v>90.58338572936654</v>
      </c>
      <c r="AB77" s="743">
        <v>0.41851873788733179</v>
      </c>
      <c r="AC77" s="743">
        <v>0.3875956112930749</v>
      </c>
      <c r="AD77" s="743">
        <v>0.35879692833709492</v>
      </c>
      <c r="AE77" s="743">
        <v>0.3320072015902284</v>
      </c>
      <c r="AF77" s="743">
        <v>0.3070686962553133</v>
      </c>
      <c r="AG77" s="743">
        <v>0.28385514443538928</v>
      </c>
      <c r="AH77" s="743">
        <v>0.26227481102669536</v>
      </c>
      <c r="AI77" s="743">
        <v>0.24219451792748409</v>
      </c>
      <c r="AJ77" s="743">
        <v>0.22351849597974341</v>
      </c>
      <c r="AK77" s="743">
        <v>0.2061691090061904</v>
      </c>
      <c r="AL77" s="743">
        <v>0.19003569778195217</v>
      </c>
      <c r="AM77" s="743">
        <v>0.17503658688935544</v>
      </c>
      <c r="AN77" s="743">
        <v>0.1611145509788291</v>
      </c>
      <c r="AO77" s="743">
        <v>0.14817945512881819</v>
      </c>
      <c r="AP77" s="743">
        <v>0.14316855568001763</v>
      </c>
      <c r="AQ77" s="743">
        <v>0.13832710693721512</v>
      </c>
      <c r="AR77" s="743">
        <v>0.21094215031586155</v>
      </c>
      <c r="AS77" s="743">
        <v>0.2869870435797065</v>
      </c>
      <c r="AT77" s="743">
        <v>0.27220063014605977</v>
      </c>
      <c r="AU77" s="743">
        <v>18.651327785578033</v>
      </c>
      <c r="AV77" s="743">
        <v>0.11646771229030473</v>
      </c>
      <c r="AW77" s="743">
        <v>0.11252919061865194</v>
      </c>
      <c r="AX77" s="743">
        <v>0.1087238556701951</v>
      </c>
      <c r="AY77" s="743">
        <v>0.10504720354608221</v>
      </c>
      <c r="AZ77" s="743">
        <v>0.10149488265321953</v>
      </c>
      <c r="BA77" s="743">
        <v>9.8062688553835334E-2</v>
      </c>
      <c r="BB77" s="743">
        <v>0.10956130557352464</v>
      </c>
      <c r="BC77" s="743">
        <v>0.10637019958594623</v>
      </c>
      <c r="BD77" s="743">
        <v>0.10327203843295753</v>
      </c>
      <c r="BE77" s="743">
        <v>0.10026411498345392</v>
      </c>
      <c r="BF77" s="743">
        <v>9.7343800954809642E-2</v>
      </c>
      <c r="BG77" s="743">
        <v>9.4508544616320023E-2</v>
      </c>
      <c r="BH77" s="743">
        <v>9.1755868559534007E-2</v>
      </c>
      <c r="BI77" s="743">
        <v>8.9083367533528163E-2</v>
      </c>
      <c r="BJ77" s="743">
        <v>8.6488706343231248E-2</v>
      </c>
      <c r="BK77" s="743">
        <v>8.3969617808962366E-2</v>
      </c>
      <c r="BL77" s="743">
        <v>0.12867120747758598</v>
      </c>
      <c r="BM77" s="743">
        <v>0.17590712195455438</v>
      </c>
      <c r="BN77" s="743">
        <v>0.16765379328345342</v>
      </c>
      <c r="BO77" s="743">
        <v>11.54349017203841</v>
      </c>
      <c r="BP77" s="743">
        <v>7.2432929943391872E-2</v>
      </c>
      <c r="BQ77" s="743">
        <v>7.0323232954749404E-2</v>
      </c>
      <c r="BR77" s="743">
        <v>6.8274983451212995E-2</v>
      </c>
      <c r="BS77" s="743">
        <v>6.6286391700206795E-2</v>
      </c>
      <c r="BT77" s="743">
        <v>6.4355720097288155E-2</v>
      </c>
      <c r="BU77" s="743">
        <v>6.2481281647852591E-2</v>
      </c>
      <c r="BV77" s="743">
        <v>6.0661438493060771E-2</v>
      </c>
      <c r="BW77" s="743">
        <v>5.8894600478699766E-2</v>
      </c>
      <c r="BX77" s="743">
        <v>5.7179223765727934E-2</v>
      </c>
      <c r="BY77" s="743">
        <v>5.551380948128927E-2</v>
      </c>
      <c r="BZ77" s="743">
        <v>5.389690240901869E-2</v>
      </c>
      <c r="CA77" s="743">
        <v>5.232708971749387E-2</v>
      </c>
      <c r="CB77" s="743">
        <v>5.080299972572222E-2</v>
      </c>
      <c r="CC77" s="743">
        <v>4.9323300704584683E-2</v>
      </c>
      <c r="CD77" s="743">
        <v>4.7886699713189006E-2</v>
      </c>
      <c r="CE77" s="744">
        <v>4.6491941469115533E-2</v>
      </c>
      <c r="CF77" s="744">
        <v>7.1242127842218797E-2</v>
      </c>
      <c r="CG77" s="744">
        <v>9.7395508414935522E-2</v>
      </c>
      <c r="CH77" s="744">
        <v>9.2825840438415991E-2</v>
      </c>
      <c r="CI77" s="744">
        <v>6.391350626945913</v>
      </c>
      <c r="CJ77" s="744">
        <v>4.0104357114333467E-2</v>
      </c>
      <c r="CK77" s="744">
        <v>3.8936269043042204E-2</v>
      </c>
      <c r="CL77" s="744">
        <v>3.7802202954409905E-2</v>
      </c>
      <c r="CM77" s="744">
        <v>3.6701167916902817E-2</v>
      </c>
      <c r="CN77" s="744">
        <v>3.5632201861070703E-2</v>
      </c>
      <c r="CO77" s="744">
        <v>3.4594370738903597E-2</v>
      </c>
      <c r="CP77" s="744">
        <v>3.3586767707673389E-2</v>
      </c>
      <c r="CQ77" s="744">
        <v>3.2608512337546976E-2</v>
      </c>
      <c r="CR77" s="744">
        <v>3.1658749842278629E-2</v>
      </c>
      <c r="CS77" s="744">
        <v>3.0736650332309344E-2</v>
      </c>
      <c r="CT77" s="744">
        <v>2.984140808962072E-2</v>
      </c>
      <c r="CU77" s="744">
        <v>4.1733425723137547E-2</v>
      </c>
      <c r="CV77" s="744">
        <v>4.0715537290865918E-2</v>
      </c>
      <c r="CW77" s="744">
        <v>3.9722475405722837E-2</v>
      </c>
      <c r="CX77" s="744">
        <v>3.8753634542168638E-2</v>
      </c>
      <c r="CY77" s="745">
        <v>3.7808423943579146E-2</v>
      </c>
      <c r="CZ77" s="649">
        <v>0</v>
      </c>
      <c r="DA77" s="650">
        <v>0</v>
      </c>
      <c r="DB77" s="650">
        <v>0</v>
      </c>
      <c r="DC77" s="650">
        <v>0</v>
      </c>
      <c r="DD77" s="650">
        <v>0</v>
      </c>
      <c r="DE77" s="650">
        <v>0</v>
      </c>
      <c r="DF77" s="650">
        <v>0</v>
      </c>
      <c r="DG77" s="650">
        <v>0</v>
      </c>
      <c r="DH77" s="650">
        <v>0</v>
      </c>
      <c r="DI77" s="650">
        <v>0</v>
      </c>
      <c r="DJ77" s="650">
        <v>0</v>
      </c>
      <c r="DK77" s="650">
        <v>0</v>
      </c>
      <c r="DL77" s="650">
        <v>0</v>
      </c>
      <c r="DM77" s="650">
        <v>0</v>
      </c>
      <c r="DN77" s="650">
        <v>0</v>
      </c>
      <c r="DO77" s="650">
        <v>0</v>
      </c>
      <c r="DP77" s="650">
        <v>0</v>
      </c>
      <c r="DQ77" s="650">
        <v>0</v>
      </c>
      <c r="DR77" s="650">
        <v>0</v>
      </c>
      <c r="DS77" s="650">
        <v>0</v>
      </c>
      <c r="DT77" s="650">
        <v>0</v>
      </c>
      <c r="DU77" s="650">
        <v>0</v>
      </c>
      <c r="DV77" s="650">
        <v>0</v>
      </c>
      <c r="DW77" s="651">
        <v>0</v>
      </c>
      <c r="DX77" s="571"/>
    </row>
    <row r="78" spans="2:128" x14ac:dyDescent="0.2">
      <c r="B78" s="674"/>
      <c r="C78" s="671"/>
      <c r="D78" s="666"/>
      <c r="E78" s="666"/>
      <c r="F78" s="666"/>
      <c r="G78" s="666"/>
      <c r="H78" s="666"/>
      <c r="I78" s="667"/>
      <c r="J78" s="667"/>
      <c r="K78" s="667"/>
      <c r="L78" s="667"/>
      <c r="M78" s="667"/>
      <c r="N78" s="667"/>
      <c r="O78" s="667"/>
      <c r="P78" s="667"/>
      <c r="Q78" s="667"/>
      <c r="R78" s="668"/>
      <c r="S78" s="667"/>
      <c r="T78" s="667"/>
      <c r="U78" s="658" t="s">
        <v>505</v>
      </c>
      <c r="V78" s="646" t="s">
        <v>121</v>
      </c>
      <c r="W78" s="669" t="s">
        <v>497</v>
      </c>
      <c r="X78" s="743">
        <v>0</v>
      </c>
      <c r="Y78" s="743">
        <v>0</v>
      </c>
      <c r="Z78" s="743">
        <v>0</v>
      </c>
      <c r="AA78" s="743">
        <v>0</v>
      </c>
      <c r="AB78" s="743">
        <v>0</v>
      </c>
      <c r="AC78" s="743">
        <v>0</v>
      </c>
      <c r="AD78" s="743">
        <v>0</v>
      </c>
      <c r="AE78" s="743">
        <v>0</v>
      </c>
      <c r="AF78" s="743">
        <v>0</v>
      </c>
      <c r="AG78" s="743">
        <v>0</v>
      </c>
      <c r="AH78" s="743">
        <v>0</v>
      </c>
      <c r="AI78" s="743">
        <v>0</v>
      </c>
      <c r="AJ78" s="743">
        <v>0</v>
      </c>
      <c r="AK78" s="743">
        <v>0</v>
      </c>
      <c r="AL78" s="743">
        <v>0</v>
      </c>
      <c r="AM78" s="743">
        <v>0</v>
      </c>
      <c r="AN78" s="743">
        <v>0</v>
      </c>
      <c r="AO78" s="743">
        <v>0</v>
      </c>
      <c r="AP78" s="743">
        <v>0</v>
      </c>
      <c r="AQ78" s="743">
        <v>0</v>
      </c>
      <c r="AR78" s="743">
        <v>0</v>
      </c>
      <c r="AS78" s="743">
        <v>0</v>
      </c>
      <c r="AT78" s="743">
        <v>0</v>
      </c>
      <c r="AU78" s="743">
        <v>0</v>
      </c>
      <c r="AV78" s="743">
        <v>0</v>
      </c>
      <c r="AW78" s="743">
        <v>0</v>
      </c>
      <c r="AX78" s="743">
        <v>0</v>
      </c>
      <c r="AY78" s="743">
        <v>0</v>
      </c>
      <c r="AZ78" s="743">
        <v>0</v>
      </c>
      <c r="BA78" s="743">
        <v>0</v>
      </c>
      <c r="BB78" s="743">
        <v>0</v>
      </c>
      <c r="BC78" s="743">
        <v>0</v>
      </c>
      <c r="BD78" s="743">
        <v>0</v>
      </c>
      <c r="BE78" s="743">
        <v>0</v>
      </c>
      <c r="BF78" s="743">
        <v>0</v>
      </c>
      <c r="BG78" s="743">
        <v>0</v>
      </c>
      <c r="BH78" s="743">
        <v>0</v>
      </c>
      <c r="BI78" s="743">
        <v>0</v>
      </c>
      <c r="BJ78" s="743">
        <v>0</v>
      </c>
      <c r="BK78" s="743">
        <v>0</v>
      </c>
      <c r="BL78" s="743">
        <v>0</v>
      </c>
      <c r="BM78" s="743">
        <v>0</v>
      </c>
      <c r="BN78" s="743">
        <v>0</v>
      </c>
      <c r="BO78" s="743">
        <v>0</v>
      </c>
      <c r="BP78" s="743">
        <v>0</v>
      </c>
      <c r="BQ78" s="743">
        <v>0</v>
      </c>
      <c r="BR78" s="743">
        <v>0</v>
      </c>
      <c r="BS78" s="743">
        <v>0</v>
      </c>
      <c r="BT78" s="743">
        <v>0</v>
      </c>
      <c r="BU78" s="743">
        <v>0</v>
      </c>
      <c r="BV78" s="743">
        <v>0</v>
      </c>
      <c r="BW78" s="743">
        <v>0</v>
      </c>
      <c r="BX78" s="743">
        <v>0</v>
      </c>
      <c r="BY78" s="743">
        <v>0</v>
      </c>
      <c r="BZ78" s="743">
        <v>0</v>
      </c>
      <c r="CA78" s="743">
        <v>0</v>
      </c>
      <c r="CB78" s="743">
        <v>0</v>
      </c>
      <c r="CC78" s="743">
        <v>0</v>
      </c>
      <c r="CD78" s="743">
        <v>0</v>
      </c>
      <c r="CE78" s="744">
        <v>0</v>
      </c>
      <c r="CF78" s="744">
        <v>0</v>
      </c>
      <c r="CG78" s="744">
        <v>0</v>
      </c>
      <c r="CH78" s="744">
        <v>0</v>
      </c>
      <c r="CI78" s="744">
        <v>0</v>
      </c>
      <c r="CJ78" s="744">
        <v>0</v>
      </c>
      <c r="CK78" s="744">
        <v>0</v>
      </c>
      <c r="CL78" s="744">
        <v>0</v>
      </c>
      <c r="CM78" s="744">
        <v>0</v>
      </c>
      <c r="CN78" s="744">
        <v>0</v>
      </c>
      <c r="CO78" s="744">
        <v>0</v>
      </c>
      <c r="CP78" s="744">
        <v>0</v>
      </c>
      <c r="CQ78" s="744">
        <v>0</v>
      </c>
      <c r="CR78" s="744">
        <v>0</v>
      </c>
      <c r="CS78" s="744">
        <v>0</v>
      </c>
      <c r="CT78" s="744">
        <v>0</v>
      </c>
      <c r="CU78" s="744">
        <v>0</v>
      </c>
      <c r="CV78" s="744">
        <v>0</v>
      </c>
      <c r="CW78" s="744">
        <v>0</v>
      </c>
      <c r="CX78" s="744">
        <v>0</v>
      </c>
      <c r="CY78" s="745">
        <v>0</v>
      </c>
      <c r="CZ78" s="649">
        <v>0</v>
      </c>
      <c r="DA78" s="650">
        <v>0</v>
      </c>
      <c r="DB78" s="650">
        <v>0</v>
      </c>
      <c r="DC78" s="650">
        <v>0</v>
      </c>
      <c r="DD78" s="650">
        <v>0</v>
      </c>
      <c r="DE78" s="650">
        <v>0</v>
      </c>
      <c r="DF78" s="650">
        <v>0</v>
      </c>
      <c r="DG78" s="650">
        <v>0</v>
      </c>
      <c r="DH78" s="650">
        <v>0</v>
      </c>
      <c r="DI78" s="650">
        <v>0</v>
      </c>
      <c r="DJ78" s="650">
        <v>0</v>
      </c>
      <c r="DK78" s="650">
        <v>0</v>
      </c>
      <c r="DL78" s="650">
        <v>0</v>
      </c>
      <c r="DM78" s="650">
        <v>0</v>
      </c>
      <c r="DN78" s="650">
        <v>0</v>
      </c>
      <c r="DO78" s="650">
        <v>0</v>
      </c>
      <c r="DP78" s="650">
        <v>0</v>
      </c>
      <c r="DQ78" s="650">
        <v>0</v>
      </c>
      <c r="DR78" s="650">
        <v>0</v>
      </c>
      <c r="DS78" s="650">
        <v>0</v>
      </c>
      <c r="DT78" s="650">
        <v>0</v>
      </c>
      <c r="DU78" s="650">
        <v>0</v>
      </c>
      <c r="DV78" s="650">
        <v>0</v>
      </c>
      <c r="DW78" s="651">
        <v>0</v>
      </c>
      <c r="DX78" s="571"/>
    </row>
    <row r="79" spans="2:128" x14ac:dyDescent="0.2">
      <c r="B79" s="674"/>
      <c r="C79" s="671"/>
      <c r="D79" s="666"/>
      <c r="E79" s="666"/>
      <c r="F79" s="666"/>
      <c r="G79" s="666"/>
      <c r="H79" s="666"/>
      <c r="I79" s="667"/>
      <c r="J79" s="667"/>
      <c r="K79" s="667"/>
      <c r="L79" s="667"/>
      <c r="M79" s="667"/>
      <c r="N79" s="667"/>
      <c r="O79" s="667"/>
      <c r="P79" s="667"/>
      <c r="Q79" s="667"/>
      <c r="R79" s="668"/>
      <c r="S79" s="667"/>
      <c r="T79" s="667"/>
      <c r="U79" s="675" t="s">
        <v>506</v>
      </c>
      <c r="V79" s="646" t="s">
        <v>121</v>
      </c>
      <c r="W79" s="669" t="s">
        <v>497</v>
      </c>
      <c r="X79" s="746">
        <v>0</v>
      </c>
      <c r="Y79" s="746">
        <v>0</v>
      </c>
      <c r="Z79" s="746">
        <v>0</v>
      </c>
      <c r="AA79" s="746">
        <v>0</v>
      </c>
      <c r="AB79" s="746">
        <v>0</v>
      </c>
      <c r="AC79" s="746">
        <v>0</v>
      </c>
      <c r="AD79" s="746">
        <v>0</v>
      </c>
      <c r="AE79" s="746">
        <v>0</v>
      </c>
      <c r="AF79" s="746">
        <v>0</v>
      </c>
      <c r="AG79" s="746">
        <v>0</v>
      </c>
      <c r="AH79" s="746">
        <v>0</v>
      </c>
      <c r="AI79" s="746">
        <v>0</v>
      </c>
      <c r="AJ79" s="746">
        <v>0</v>
      </c>
      <c r="AK79" s="746">
        <v>0</v>
      </c>
      <c r="AL79" s="746">
        <v>0</v>
      </c>
      <c r="AM79" s="746">
        <v>0</v>
      </c>
      <c r="AN79" s="746">
        <v>0</v>
      </c>
      <c r="AO79" s="746">
        <v>0</v>
      </c>
      <c r="AP79" s="746">
        <v>0</v>
      </c>
      <c r="AQ79" s="746">
        <v>0</v>
      </c>
      <c r="AR79" s="746">
        <v>0</v>
      </c>
      <c r="AS79" s="746">
        <v>0</v>
      </c>
      <c r="AT79" s="746">
        <v>0</v>
      </c>
      <c r="AU79" s="746">
        <v>0</v>
      </c>
      <c r="AV79" s="746">
        <v>0</v>
      </c>
      <c r="AW79" s="746">
        <v>0</v>
      </c>
      <c r="AX79" s="746">
        <v>0</v>
      </c>
      <c r="AY79" s="746">
        <v>0</v>
      </c>
      <c r="AZ79" s="746">
        <v>0</v>
      </c>
      <c r="BA79" s="746">
        <v>0</v>
      </c>
      <c r="BB79" s="746">
        <v>0</v>
      </c>
      <c r="BC79" s="746">
        <v>0</v>
      </c>
      <c r="BD79" s="746">
        <v>0</v>
      </c>
      <c r="BE79" s="746">
        <v>0</v>
      </c>
      <c r="BF79" s="746">
        <v>0</v>
      </c>
      <c r="BG79" s="746">
        <v>0</v>
      </c>
      <c r="BH79" s="746">
        <v>0</v>
      </c>
      <c r="BI79" s="746">
        <v>0</v>
      </c>
      <c r="BJ79" s="746">
        <v>0</v>
      </c>
      <c r="BK79" s="746">
        <v>0</v>
      </c>
      <c r="BL79" s="746">
        <v>0</v>
      </c>
      <c r="BM79" s="746">
        <v>0</v>
      </c>
      <c r="BN79" s="746">
        <v>0</v>
      </c>
      <c r="BO79" s="746">
        <v>0</v>
      </c>
      <c r="BP79" s="746">
        <v>0</v>
      </c>
      <c r="BQ79" s="746">
        <v>0</v>
      </c>
      <c r="BR79" s="746">
        <v>0</v>
      </c>
      <c r="BS79" s="746">
        <v>0</v>
      </c>
      <c r="BT79" s="746">
        <v>0</v>
      </c>
      <c r="BU79" s="746">
        <v>0</v>
      </c>
      <c r="BV79" s="746">
        <v>0</v>
      </c>
      <c r="BW79" s="746">
        <v>0</v>
      </c>
      <c r="BX79" s="746">
        <v>0</v>
      </c>
      <c r="BY79" s="746">
        <v>0</v>
      </c>
      <c r="BZ79" s="746">
        <v>0</v>
      </c>
      <c r="CA79" s="746">
        <v>0</v>
      </c>
      <c r="CB79" s="746">
        <v>0</v>
      </c>
      <c r="CC79" s="746">
        <v>0</v>
      </c>
      <c r="CD79" s="746">
        <v>0</v>
      </c>
      <c r="CE79" s="747">
        <v>0</v>
      </c>
      <c r="CF79" s="747">
        <v>0</v>
      </c>
      <c r="CG79" s="747">
        <v>0</v>
      </c>
      <c r="CH79" s="747">
        <v>0</v>
      </c>
      <c r="CI79" s="747">
        <v>0</v>
      </c>
      <c r="CJ79" s="747">
        <v>0</v>
      </c>
      <c r="CK79" s="747">
        <v>0</v>
      </c>
      <c r="CL79" s="747">
        <v>0</v>
      </c>
      <c r="CM79" s="747">
        <v>0</v>
      </c>
      <c r="CN79" s="747">
        <v>0</v>
      </c>
      <c r="CO79" s="747">
        <v>0</v>
      </c>
      <c r="CP79" s="747">
        <v>0</v>
      </c>
      <c r="CQ79" s="747">
        <v>0</v>
      </c>
      <c r="CR79" s="747">
        <v>0</v>
      </c>
      <c r="CS79" s="747">
        <v>0</v>
      </c>
      <c r="CT79" s="747">
        <v>0</v>
      </c>
      <c r="CU79" s="747">
        <v>0</v>
      </c>
      <c r="CV79" s="747">
        <v>0</v>
      </c>
      <c r="CW79" s="747">
        <v>0</v>
      </c>
      <c r="CX79" s="747">
        <v>0</v>
      </c>
      <c r="CY79" s="748">
        <v>0</v>
      </c>
      <c r="CZ79" s="649">
        <v>0</v>
      </c>
      <c r="DA79" s="650">
        <v>0</v>
      </c>
      <c r="DB79" s="650">
        <v>0</v>
      </c>
      <c r="DC79" s="650">
        <v>0</v>
      </c>
      <c r="DD79" s="650">
        <v>0</v>
      </c>
      <c r="DE79" s="650">
        <v>0</v>
      </c>
      <c r="DF79" s="650">
        <v>0</v>
      </c>
      <c r="DG79" s="650">
        <v>0</v>
      </c>
      <c r="DH79" s="650">
        <v>0</v>
      </c>
      <c r="DI79" s="650">
        <v>0</v>
      </c>
      <c r="DJ79" s="650">
        <v>0</v>
      </c>
      <c r="DK79" s="650">
        <v>0</v>
      </c>
      <c r="DL79" s="650">
        <v>0</v>
      </c>
      <c r="DM79" s="650">
        <v>0</v>
      </c>
      <c r="DN79" s="650">
        <v>0</v>
      </c>
      <c r="DO79" s="650">
        <v>0</v>
      </c>
      <c r="DP79" s="650">
        <v>0</v>
      </c>
      <c r="DQ79" s="650">
        <v>0</v>
      </c>
      <c r="DR79" s="650">
        <v>0</v>
      </c>
      <c r="DS79" s="650">
        <v>0</v>
      </c>
      <c r="DT79" s="650">
        <v>0</v>
      </c>
      <c r="DU79" s="650">
        <v>0</v>
      </c>
      <c r="DV79" s="650">
        <v>0</v>
      </c>
      <c r="DW79" s="651">
        <v>0</v>
      </c>
      <c r="DX79" s="571"/>
    </row>
    <row r="80" spans="2:128" ht="15.75" thickBot="1" x14ac:dyDescent="0.25">
      <c r="B80" s="676"/>
      <c r="C80" s="677"/>
      <c r="D80" s="678"/>
      <c r="E80" s="678"/>
      <c r="F80" s="678"/>
      <c r="G80" s="678"/>
      <c r="H80" s="678"/>
      <c r="I80" s="679"/>
      <c r="J80" s="679"/>
      <c r="K80" s="679"/>
      <c r="L80" s="679"/>
      <c r="M80" s="679"/>
      <c r="N80" s="679"/>
      <c r="O80" s="679"/>
      <c r="P80" s="679"/>
      <c r="Q80" s="679"/>
      <c r="R80" s="680"/>
      <c r="S80" s="679"/>
      <c r="T80" s="679"/>
      <c r="U80" s="681" t="s">
        <v>124</v>
      </c>
      <c r="V80" s="682" t="s">
        <v>507</v>
      </c>
      <c r="W80" s="683" t="s">
        <v>497</v>
      </c>
      <c r="X80" s="684"/>
      <c r="Y80" s="684"/>
      <c r="Z80" s="684"/>
      <c r="AA80" s="684"/>
      <c r="AB80" s="684"/>
      <c r="AC80" s="684"/>
      <c r="AD80" s="684"/>
      <c r="AE80" s="684"/>
      <c r="AF80" s="684"/>
      <c r="AG80" s="684"/>
      <c r="AH80" s="684"/>
      <c r="AI80" s="684"/>
      <c r="AJ80" s="684"/>
      <c r="AK80" s="684"/>
      <c r="AL80" s="684"/>
      <c r="AM80" s="684"/>
      <c r="AN80" s="684"/>
      <c r="AO80" s="684"/>
      <c r="AP80" s="684"/>
      <c r="AQ80" s="684"/>
      <c r="AR80" s="684"/>
      <c r="AS80" s="684"/>
      <c r="AT80" s="684"/>
      <c r="AU80" s="684"/>
      <c r="AV80" s="684"/>
      <c r="AW80" s="684"/>
      <c r="AX80" s="684"/>
      <c r="AY80" s="684"/>
      <c r="AZ80" s="684"/>
      <c r="BA80" s="684"/>
      <c r="BB80" s="684"/>
      <c r="BC80" s="684"/>
      <c r="BD80" s="684"/>
      <c r="BE80" s="684"/>
      <c r="BF80" s="684"/>
      <c r="BG80" s="684"/>
      <c r="BH80" s="684"/>
      <c r="BI80" s="684"/>
      <c r="BJ80" s="684"/>
      <c r="BK80" s="684"/>
      <c r="BL80" s="684"/>
      <c r="BM80" s="684"/>
      <c r="BN80" s="684"/>
      <c r="BO80" s="684"/>
      <c r="BP80" s="684"/>
      <c r="BQ80" s="684"/>
      <c r="BR80" s="684"/>
      <c r="BS80" s="684"/>
      <c r="BT80" s="684"/>
      <c r="BU80" s="684"/>
      <c r="BV80" s="684"/>
      <c r="BW80" s="684"/>
      <c r="BX80" s="684"/>
      <c r="BY80" s="684"/>
      <c r="BZ80" s="684"/>
      <c r="CA80" s="684"/>
      <c r="CB80" s="684"/>
      <c r="CC80" s="684"/>
      <c r="CD80" s="684"/>
      <c r="CE80" s="684"/>
      <c r="CF80" s="684"/>
      <c r="CG80" s="684"/>
      <c r="CH80" s="684"/>
      <c r="CI80" s="684"/>
      <c r="CJ80" s="684"/>
      <c r="CK80" s="684"/>
      <c r="CL80" s="684"/>
      <c r="CM80" s="684"/>
      <c r="CN80" s="684"/>
      <c r="CO80" s="684"/>
      <c r="CP80" s="684"/>
      <c r="CQ80" s="684"/>
      <c r="CR80" s="684"/>
      <c r="CS80" s="684"/>
      <c r="CT80" s="684"/>
      <c r="CU80" s="684"/>
      <c r="CV80" s="684"/>
      <c r="CW80" s="684"/>
      <c r="CX80" s="684"/>
      <c r="CY80" s="685"/>
      <c r="CZ80" s="686">
        <v>0</v>
      </c>
      <c r="DA80" s="687">
        <v>0</v>
      </c>
      <c r="DB80" s="687">
        <v>0</v>
      </c>
      <c r="DC80" s="687">
        <v>0</v>
      </c>
      <c r="DD80" s="687">
        <v>0</v>
      </c>
      <c r="DE80" s="687">
        <v>0</v>
      </c>
      <c r="DF80" s="687">
        <v>0</v>
      </c>
      <c r="DG80" s="687">
        <v>0</v>
      </c>
      <c r="DH80" s="687">
        <v>0</v>
      </c>
      <c r="DI80" s="687">
        <v>0</v>
      </c>
      <c r="DJ80" s="687">
        <v>0</v>
      </c>
      <c r="DK80" s="687">
        <v>0</v>
      </c>
      <c r="DL80" s="687">
        <v>0</v>
      </c>
      <c r="DM80" s="687">
        <v>0</v>
      </c>
      <c r="DN80" s="687">
        <v>0</v>
      </c>
      <c r="DO80" s="687">
        <v>0</v>
      </c>
      <c r="DP80" s="687">
        <v>0</v>
      </c>
      <c r="DQ80" s="687">
        <v>0</v>
      </c>
      <c r="DR80" s="687">
        <v>0</v>
      </c>
      <c r="DS80" s="687">
        <v>0</v>
      </c>
      <c r="DT80" s="687">
        <v>0</v>
      </c>
      <c r="DU80" s="687">
        <v>0</v>
      </c>
      <c r="DV80" s="687">
        <v>0</v>
      </c>
      <c r="DW80" s="688">
        <v>0</v>
      </c>
      <c r="DX80" s="571"/>
    </row>
    <row r="81" spans="2:128" ht="15.75" thickBot="1" x14ac:dyDescent="0.25">
      <c r="B81" s="557" t="s">
        <v>552</v>
      </c>
      <c r="C81" s="558" t="s">
        <v>553</v>
      </c>
      <c r="D81" s="559"/>
      <c r="E81" s="559"/>
      <c r="F81" s="559"/>
      <c r="G81" s="559"/>
      <c r="H81" s="559"/>
      <c r="I81" s="559"/>
      <c r="J81" s="559"/>
      <c r="K81" s="559"/>
      <c r="L81" s="559"/>
      <c r="M81" s="559"/>
      <c r="N81" s="559"/>
      <c r="O81" s="559"/>
      <c r="P81" s="559"/>
      <c r="Q81" s="559"/>
      <c r="R81" s="560"/>
      <c r="S81" s="561"/>
      <c r="T81" s="560"/>
      <c r="U81" s="561"/>
      <c r="V81" s="559"/>
      <c r="W81" s="559"/>
      <c r="X81" s="562">
        <f t="shared" ref="X81:BC81" si="88">SUMIF($C:$C,"61.10x",X:X)</f>
        <v>0</v>
      </c>
      <c r="Y81" s="562">
        <f t="shared" si="88"/>
        <v>0</v>
      </c>
      <c r="Z81" s="562">
        <f t="shared" si="88"/>
        <v>0</v>
      </c>
      <c r="AA81" s="562">
        <f t="shared" si="88"/>
        <v>0</v>
      </c>
      <c r="AB81" s="562">
        <f t="shared" si="88"/>
        <v>0</v>
      </c>
      <c r="AC81" s="562">
        <f t="shared" si="88"/>
        <v>0</v>
      </c>
      <c r="AD81" s="562">
        <f t="shared" si="88"/>
        <v>0</v>
      </c>
      <c r="AE81" s="562">
        <f t="shared" si="88"/>
        <v>0</v>
      </c>
      <c r="AF81" s="562">
        <f t="shared" si="88"/>
        <v>0</v>
      </c>
      <c r="AG81" s="562">
        <f t="shared" si="88"/>
        <v>0</v>
      </c>
      <c r="AH81" s="562">
        <f t="shared" si="88"/>
        <v>0</v>
      </c>
      <c r="AI81" s="562">
        <f t="shared" si="88"/>
        <v>0</v>
      </c>
      <c r="AJ81" s="562">
        <f t="shared" si="88"/>
        <v>0</v>
      </c>
      <c r="AK81" s="562">
        <f t="shared" si="88"/>
        <v>0</v>
      </c>
      <c r="AL81" s="562">
        <f t="shared" si="88"/>
        <v>0</v>
      </c>
      <c r="AM81" s="562">
        <f t="shared" si="88"/>
        <v>0</v>
      </c>
      <c r="AN81" s="562">
        <f t="shared" si="88"/>
        <v>0</v>
      </c>
      <c r="AO81" s="562">
        <f t="shared" si="88"/>
        <v>0</v>
      </c>
      <c r="AP81" s="562">
        <f t="shared" si="88"/>
        <v>0</v>
      </c>
      <c r="AQ81" s="562">
        <f t="shared" si="88"/>
        <v>0</v>
      </c>
      <c r="AR81" s="562">
        <f t="shared" si="88"/>
        <v>0</v>
      </c>
      <c r="AS81" s="562">
        <f t="shared" si="88"/>
        <v>0</v>
      </c>
      <c r="AT81" s="562">
        <f t="shared" si="88"/>
        <v>0</v>
      </c>
      <c r="AU81" s="562">
        <f t="shared" si="88"/>
        <v>0</v>
      </c>
      <c r="AV81" s="562">
        <f t="shared" si="88"/>
        <v>0</v>
      </c>
      <c r="AW81" s="562">
        <f t="shared" si="88"/>
        <v>0</v>
      </c>
      <c r="AX81" s="562">
        <f t="shared" si="88"/>
        <v>0</v>
      </c>
      <c r="AY81" s="562">
        <f t="shared" si="88"/>
        <v>0</v>
      </c>
      <c r="AZ81" s="562">
        <f t="shared" si="88"/>
        <v>0</v>
      </c>
      <c r="BA81" s="562">
        <f t="shared" si="88"/>
        <v>0</v>
      </c>
      <c r="BB81" s="562">
        <f t="shared" si="88"/>
        <v>0</v>
      </c>
      <c r="BC81" s="562">
        <f t="shared" si="88"/>
        <v>0</v>
      </c>
      <c r="BD81" s="562">
        <f t="shared" ref="BD81:CI81" si="89">SUMIF($C:$C,"61.10x",BD:BD)</f>
        <v>0</v>
      </c>
      <c r="BE81" s="562">
        <f t="shared" si="89"/>
        <v>0</v>
      </c>
      <c r="BF81" s="562">
        <f t="shared" si="89"/>
        <v>0</v>
      </c>
      <c r="BG81" s="562">
        <f t="shared" si="89"/>
        <v>0</v>
      </c>
      <c r="BH81" s="562">
        <f t="shared" si="89"/>
        <v>0</v>
      </c>
      <c r="BI81" s="562">
        <f t="shared" si="89"/>
        <v>0</v>
      </c>
      <c r="BJ81" s="562">
        <f t="shared" si="89"/>
        <v>0</v>
      </c>
      <c r="BK81" s="562">
        <f t="shared" si="89"/>
        <v>0</v>
      </c>
      <c r="BL81" s="562">
        <f t="shared" si="89"/>
        <v>0</v>
      </c>
      <c r="BM81" s="562">
        <f t="shared" si="89"/>
        <v>0</v>
      </c>
      <c r="BN81" s="562">
        <f t="shared" si="89"/>
        <v>0</v>
      </c>
      <c r="BO81" s="562">
        <f t="shared" si="89"/>
        <v>0</v>
      </c>
      <c r="BP81" s="562">
        <f t="shared" si="89"/>
        <v>0</v>
      </c>
      <c r="BQ81" s="562">
        <f t="shared" si="89"/>
        <v>0</v>
      </c>
      <c r="BR81" s="562">
        <f t="shared" si="89"/>
        <v>0</v>
      </c>
      <c r="BS81" s="562">
        <f t="shared" si="89"/>
        <v>0</v>
      </c>
      <c r="BT81" s="562">
        <f t="shared" si="89"/>
        <v>0</v>
      </c>
      <c r="BU81" s="562">
        <f t="shared" si="89"/>
        <v>0</v>
      </c>
      <c r="BV81" s="562">
        <f t="shared" si="89"/>
        <v>0</v>
      </c>
      <c r="BW81" s="562">
        <f t="shared" si="89"/>
        <v>0</v>
      </c>
      <c r="BX81" s="562">
        <f t="shared" si="89"/>
        <v>0</v>
      </c>
      <c r="BY81" s="562">
        <f t="shared" si="89"/>
        <v>0</v>
      </c>
      <c r="BZ81" s="562">
        <f t="shared" si="89"/>
        <v>0</v>
      </c>
      <c r="CA81" s="562">
        <f t="shared" si="89"/>
        <v>0</v>
      </c>
      <c r="CB81" s="562">
        <f t="shared" si="89"/>
        <v>0</v>
      </c>
      <c r="CC81" s="562">
        <f t="shared" si="89"/>
        <v>0</v>
      </c>
      <c r="CD81" s="562">
        <f t="shared" si="89"/>
        <v>0</v>
      </c>
      <c r="CE81" s="562">
        <f t="shared" si="89"/>
        <v>0</v>
      </c>
      <c r="CF81" s="562">
        <f t="shared" si="89"/>
        <v>0</v>
      </c>
      <c r="CG81" s="562">
        <f t="shared" si="89"/>
        <v>0</v>
      </c>
      <c r="CH81" s="562">
        <f t="shared" si="89"/>
        <v>0</v>
      </c>
      <c r="CI81" s="562">
        <f t="shared" si="89"/>
        <v>0</v>
      </c>
      <c r="CJ81" s="562">
        <f t="shared" ref="CJ81:DO81" si="90">SUMIF($C:$C,"61.10x",CJ:CJ)</f>
        <v>0</v>
      </c>
      <c r="CK81" s="562">
        <f t="shared" si="90"/>
        <v>0</v>
      </c>
      <c r="CL81" s="562">
        <f t="shared" si="90"/>
        <v>0</v>
      </c>
      <c r="CM81" s="562">
        <f t="shared" si="90"/>
        <v>0</v>
      </c>
      <c r="CN81" s="562">
        <f t="shared" si="90"/>
        <v>0</v>
      </c>
      <c r="CO81" s="562">
        <f t="shared" si="90"/>
        <v>0</v>
      </c>
      <c r="CP81" s="562">
        <f t="shared" si="90"/>
        <v>0</v>
      </c>
      <c r="CQ81" s="562">
        <f t="shared" si="90"/>
        <v>0</v>
      </c>
      <c r="CR81" s="562">
        <f t="shared" si="90"/>
        <v>0</v>
      </c>
      <c r="CS81" s="562">
        <f t="shared" si="90"/>
        <v>0</v>
      </c>
      <c r="CT81" s="562">
        <f t="shared" si="90"/>
        <v>0</v>
      </c>
      <c r="CU81" s="562">
        <f t="shared" si="90"/>
        <v>0</v>
      </c>
      <c r="CV81" s="562">
        <f t="shared" si="90"/>
        <v>0</v>
      </c>
      <c r="CW81" s="562">
        <f t="shared" si="90"/>
        <v>0</v>
      </c>
      <c r="CX81" s="562">
        <f t="shared" si="90"/>
        <v>0</v>
      </c>
      <c r="CY81" s="563">
        <f t="shared" si="90"/>
        <v>0</v>
      </c>
      <c r="CZ81" s="564">
        <f t="shared" si="90"/>
        <v>0</v>
      </c>
      <c r="DA81" s="564">
        <f t="shared" si="90"/>
        <v>0</v>
      </c>
      <c r="DB81" s="564">
        <f t="shared" si="90"/>
        <v>0</v>
      </c>
      <c r="DC81" s="564">
        <f t="shared" si="90"/>
        <v>0</v>
      </c>
      <c r="DD81" s="564">
        <f t="shared" si="90"/>
        <v>0</v>
      </c>
      <c r="DE81" s="564">
        <f t="shared" si="90"/>
        <v>0</v>
      </c>
      <c r="DF81" s="564">
        <f t="shared" si="90"/>
        <v>0</v>
      </c>
      <c r="DG81" s="564">
        <f t="shared" si="90"/>
        <v>0</v>
      </c>
      <c r="DH81" s="564">
        <f t="shared" si="90"/>
        <v>0</v>
      </c>
      <c r="DI81" s="564">
        <f t="shared" si="90"/>
        <v>0</v>
      </c>
      <c r="DJ81" s="564">
        <f t="shared" si="90"/>
        <v>0</v>
      </c>
      <c r="DK81" s="564">
        <f t="shared" si="90"/>
        <v>0</v>
      </c>
      <c r="DL81" s="564">
        <f t="shared" si="90"/>
        <v>0</v>
      </c>
      <c r="DM81" s="564">
        <f t="shared" si="90"/>
        <v>0</v>
      </c>
      <c r="DN81" s="564">
        <f t="shared" si="90"/>
        <v>0</v>
      </c>
      <c r="DO81" s="564">
        <f t="shared" si="90"/>
        <v>0</v>
      </c>
      <c r="DP81" s="564">
        <f t="shared" ref="DP81:DW81" si="91">SUMIF($C:$C,"61.10x",DP:DP)</f>
        <v>0</v>
      </c>
      <c r="DQ81" s="564">
        <f t="shared" si="91"/>
        <v>0</v>
      </c>
      <c r="DR81" s="564">
        <f t="shared" si="91"/>
        <v>0</v>
      </c>
      <c r="DS81" s="564">
        <f t="shared" si="91"/>
        <v>0</v>
      </c>
      <c r="DT81" s="564">
        <f t="shared" si="91"/>
        <v>0</v>
      </c>
      <c r="DU81" s="564">
        <f t="shared" si="91"/>
        <v>0</v>
      </c>
      <c r="DV81" s="564">
        <f t="shared" si="91"/>
        <v>0</v>
      </c>
      <c r="DW81" s="565">
        <f t="shared" si="91"/>
        <v>0</v>
      </c>
      <c r="DX81" s="571"/>
    </row>
    <row r="82" spans="2:128" x14ac:dyDescent="0.2">
      <c r="B82" s="566"/>
      <c r="C82" s="493"/>
      <c r="D82" s="493"/>
      <c r="E82" s="493"/>
      <c r="F82" s="493"/>
      <c r="G82" s="493"/>
      <c r="H82" s="493"/>
      <c r="I82" s="493"/>
      <c r="J82" s="493"/>
      <c r="K82" s="493"/>
      <c r="L82" s="493"/>
      <c r="M82" s="493"/>
      <c r="N82" s="493"/>
      <c r="O82" s="493"/>
      <c r="P82" s="493"/>
      <c r="Q82" s="493"/>
      <c r="R82" s="493"/>
      <c r="S82" s="493"/>
      <c r="T82" s="493"/>
      <c r="U82" s="493"/>
      <c r="V82" s="492"/>
      <c r="W82" s="492"/>
      <c r="X82" s="492"/>
      <c r="Y82" s="492"/>
      <c r="Z82" s="492"/>
      <c r="AA82" s="492"/>
      <c r="AB82" s="492"/>
      <c r="AC82" s="492"/>
      <c r="AD82" s="492"/>
      <c r="AE82" s="492"/>
      <c r="AF82" s="492"/>
      <c r="AG82" s="492"/>
      <c r="AH82" s="492"/>
      <c r="AI82" s="492"/>
      <c r="AJ82" s="492"/>
      <c r="AK82" s="492"/>
      <c r="AL82" s="492"/>
      <c r="AM82" s="492"/>
      <c r="AN82" s="492"/>
      <c r="AO82" s="492"/>
      <c r="AP82" s="492"/>
      <c r="AQ82" s="492"/>
      <c r="AR82" s="492"/>
      <c r="AS82" s="492"/>
      <c r="AT82" s="492"/>
      <c r="AU82" s="492"/>
      <c r="AV82" s="492"/>
      <c r="AW82" s="492"/>
      <c r="AX82" s="492"/>
      <c r="AY82" s="492"/>
      <c r="AZ82" s="492"/>
      <c r="BA82" s="492"/>
      <c r="BB82" s="492"/>
      <c r="BC82" s="492"/>
      <c r="BD82" s="492"/>
      <c r="BE82" s="492"/>
      <c r="BF82" s="492"/>
      <c r="BG82" s="492"/>
      <c r="BH82" s="492"/>
      <c r="BI82" s="492"/>
      <c r="BJ82" s="492"/>
      <c r="BK82" s="492"/>
      <c r="BL82" s="492"/>
      <c r="BM82" s="492"/>
      <c r="BN82" s="492"/>
      <c r="BO82" s="492"/>
      <c r="BP82" s="492"/>
      <c r="BQ82" s="492"/>
      <c r="BR82" s="492"/>
      <c r="BS82" s="492"/>
      <c r="BT82" s="492"/>
      <c r="BU82" s="492"/>
      <c r="BV82" s="492"/>
      <c r="BW82" s="492"/>
      <c r="BX82" s="492"/>
      <c r="BY82" s="492"/>
      <c r="BZ82" s="492"/>
      <c r="CA82" s="492"/>
      <c r="CB82" s="492"/>
      <c r="CC82" s="492"/>
      <c r="CD82" s="493"/>
      <c r="CE82" s="493"/>
      <c r="CF82" s="493"/>
      <c r="CG82" s="493"/>
      <c r="CH82" s="493"/>
      <c r="CI82" s="493"/>
      <c r="CJ82" s="493"/>
      <c r="CK82" s="493"/>
      <c r="CL82" s="493"/>
      <c r="CM82" s="493"/>
      <c r="CN82" s="493"/>
      <c r="CO82" s="493"/>
      <c r="CP82" s="493"/>
      <c r="CQ82" s="493"/>
      <c r="CR82" s="493"/>
      <c r="CS82" s="493"/>
      <c r="CT82" s="493"/>
      <c r="CU82" s="493"/>
      <c r="CV82" s="493"/>
      <c r="CW82" s="493"/>
      <c r="CX82" s="493"/>
      <c r="CY82" s="493"/>
      <c r="CZ82" s="493"/>
      <c r="DA82" s="493"/>
      <c r="DB82" s="493"/>
      <c r="DC82" s="493"/>
      <c r="DD82" s="493"/>
      <c r="DE82" s="493"/>
      <c r="DF82" s="493"/>
      <c r="DG82" s="493"/>
      <c r="DH82" s="493"/>
      <c r="DI82" s="493"/>
      <c r="DJ82" s="493"/>
      <c r="DK82" s="493"/>
      <c r="DL82" s="493"/>
      <c r="DM82" s="493"/>
      <c r="DN82" s="493"/>
      <c r="DO82" s="493"/>
      <c r="DP82" s="493"/>
      <c r="DQ82" s="493"/>
      <c r="DR82" s="493"/>
      <c r="DS82" s="493"/>
      <c r="DT82" s="493"/>
      <c r="DU82" s="493"/>
      <c r="DV82" s="493"/>
      <c r="DW82" s="493"/>
      <c r="DX82" s="571"/>
    </row>
    <row r="83" spans="2:128" x14ac:dyDescent="0.2">
      <c r="B83" s="566"/>
      <c r="C83" s="493"/>
      <c r="D83" s="493"/>
      <c r="E83" s="493"/>
      <c r="F83" s="545"/>
      <c r="G83" s="493"/>
      <c r="H83" s="493"/>
      <c r="I83" s="493"/>
      <c r="J83" s="493"/>
      <c r="K83" s="493"/>
      <c r="L83" s="493"/>
      <c r="M83" s="493"/>
      <c r="N83" s="493"/>
      <c r="O83" s="493"/>
      <c r="P83" s="493" t="s">
        <v>554</v>
      </c>
      <c r="Q83" s="493"/>
      <c r="R83" s="493"/>
      <c r="S83" s="493"/>
      <c r="T83" s="493"/>
      <c r="U83" s="493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2"/>
      <c r="AL83" s="492"/>
      <c r="AM83" s="492"/>
      <c r="AN83" s="492"/>
      <c r="AO83" s="492"/>
      <c r="AP83" s="492"/>
      <c r="AQ83" s="492"/>
      <c r="AR83" s="492"/>
      <c r="AS83" s="492"/>
      <c r="AT83" s="492"/>
      <c r="AU83" s="492"/>
      <c r="AV83" s="492"/>
      <c r="AW83" s="492"/>
      <c r="AX83" s="492"/>
      <c r="AY83" s="492"/>
      <c r="AZ83" s="492"/>
      <c r="BA83" s="492"/>
      <c r="BB83" s="492"/>
      <c r="BC83" s="492"/>
      <c r="BD83" s="492"/>
      <c r="BE83" s="492"/>
      <c r="BF83" s="492"/>
      <c r="BG83" s="492"/>
      <c r="BH83" s="492"/>
      <c r="BI83" s="492"/>
      <c r="BJ83" s="492"/>
      <c r="BK83" s="492"/>
      <c r="BL83" s="492"/>
      <c r="BM83" s="492"/>
      <c r="BN83" s="492"/>
      <c r="BO83" s="492"/>
      <c r="BP83" s="492"/>
      <c r="BQ83" s="492"/>
      <c r="BR83" s="492"/>
      <c r="BS83" s="492"/>
      <c r="BT83" s="492"/>
      <c r="BU83" s="492"/>
      <c r="BV83" s="492"/>
      <c r="BW83" s="492"/>
      <c r="BX83" s="492"/>
      <c r="BY83" s="492"/>
      <c r="BZ83" s="492"/>
      <c r="CA83" s="492"/>
      <c r="CB83" s="492"/>
      <c r="CC83" s="492"/>
      <c r="CD83" s="493"/>
      <c r="CE83" s="493"/>
      <c r="CF83" s="493"/>
      <c r="CG83" s="493"/>
      <c r="CH83" s="493"/>
      <c r="CI83" s="493"/>
      <c r="CJ83" s="493"/>
      <c r="CK83" s="493"/>
      <c r="CL83" s="493"/>
      <c r="CM83" s="493"/>
      <c r="CN83" s="493"/>
      <c r="CO83" s="493"/>
      <c r="CP83" s="493"/>
      <c r="CQ83" s="493"/>
      <c r="CR83" s="493"/>
      <c r="CS83" s="493"/>
      <c r="CT83" s="493"/>
      <c r="CU83" s="493"/>
      <c r="CV83" s="493"/>
      <c r="CW83" s="493"/>
      <c r="CX83" s="493"/>
      <c r="CY83" s="493"/>
      <c r="CZ83" s="493"/>
      <c r="DA83" s="493"/>
      <c r="DB83" s="493"/>
      <c r="DC83" s="493"/>
      <c r="DD83" s="493"/>
      <c r="DE83" s="493"/>
      <c r="DF83" s="493"/>
      <c r="DG83" s="493"/>
      <c r="DH83" s="493"/>
      <c r="DI83" s="493"/>
      <c r="DJ83" s="493"/>
      <c r="DK83" s="493"/>
      <c r="DL83" s="493"/>
      <c r="DM83" s="493"/>
      <c r="DN83" s="493"/>
      <c r="DO83" s="493"/>
      <c r="DP83" s="493"/>
      <c r="DQ83" s="493"/>
      <c r="DR83" s="493"/>
      <c r="DS83" s="493"/>
      <c r="DT83" s="493"/>
      <c r="DU83" s="493"/>
      <c r="DV83" s="493"/>
      <c r="DW83" s="493"/>
      <c r="DX83" s="571"/>
    </row>
    <row r="84" spans="2:128" x14ac:dyDescent="0.2">
      <c r="B84" s="566"/>
      <c r="C84" s="493"/>
      <c r="D84" s="493"/>
      <c r="E84" s="493"/>
      <c r="F84" s="493"/>
      <c r="G84" s="493"/>
      <c r="H84" s="493"/>
      <c r="I84" s="493"/>
      <c r="J84" s="493"/>
      <c r="K84" s="493"/>
      <c r="L84" s="493"/>
      <c r="M84" s="493"/>
      <c r="N84" s="493"/>
      <c r="O84" s="493"/>
      <c r="P84" s="493"/>
      <c r="Q84" s="493"/>
      <c r="R84" s="493"/>
      <c r="S84" s="493"/>
      <c r="T84" s="493"/>
      <c r="U84" s="493"/>
      <c r="V84" s="492"/>
      <c r="W84" s="492"/>
      <c r="X84" s="492"/>
      <c r="Y84" s="492"/>
      <c r="Z84" s="492"/>
      <c r="AA84" s="492"/>
      <c r="AB84" s="492"/>
      <c r="AC84" s="492"/>
      <c r="AD84" s="492"/>
      <c r="AE84" s="492"/>
      <c r="AF84" s="492"/>
      <c r="AG84" s="492"/>
      <c r="AH84" s="492"/>
      <c r="AI84" s="492"/>
      <c r="AJ84" s="492"/>
      <c r="AK84" s="492"/>
      <c r="AL84" s="492"/>
      <c r="AM84" s="492"/>
      <c r="AN84" s="492"/>
      <c r="AO84" s="492"/>
      <c r="AP84" s="492"/>
      <c r="AQ84" s="492"/>
      <c r="AR84" s="492"/>
      <c r="AS84" s="492"/>
      <c r="AT84" s="492"/>
      <c r="AU84" s="492"/>
      <c r="AV84" s="492"/>
      <c r="AW84" s="492"/>
      <c r="AX84" s="492"/>
      <c r="AY84" s="492"/>
      <c r="AZ84" s="492"/>
      <c r="BA84" s="492"/>
      <c r="BB84" s="492"/>
      <c r="BC84" s="492"/>
      <c r="BD84" s="492"/>
      <c r="BE84" s="492"/>
      <c r="BF84" s="492"/>
      <c r="BG84" s="492"/>
      <c r="BH84" s="492"/>
      <c r="BI84" s="492"/>
      <c r="BJ84" s="492"/>
      <c r="BK84" s="492"/>
      <c r="BL84" s="492"/>
      <c r="BM84" s="492"/>
      <c r="BN84" s="492"/>
      <c r="BO84" s="492"/>
      <c r="BP84" s="492"/>
      <c r="BQ84" s="492"/>
      <c r="BR84" s="492"/>
      <c r="BS84" s="492"/>
      <c r="BT84" s="492"/>
      <c r="BU84" s="492"/>
      <c r="BV84" s="492"/>
      <c r="BW84" s="492"/>
      <c r="BX84" s="492"/>
      <c r="BY84" s="492"/>
      <c r="BZ84" s="492"/>
      <c r="CA84" s="492"/>
      <c r="CB84" s="492"/>
      <c r="CC84" s="492"/>
      <c r="CD84" s="493"/>
      <c r="CE84" s="493"/>
      <c r="CF84" s="493"/>
      <c r="CG84" s="493"/>
      <c r="CH84" s="493"/>
      <c r="CI84" s="493"/>
      <c r="CJ84" s="493"/>
      <c r="CK84" s="493"/>
      <c r="CL84" s="493"/>
      <c r="CM84" s="493"/>
      <c r="CN84" s="493"/>
      <c r="CO84" s="493"/>
      <c r="CP84" s="493"/>
      <c r="CQ84" s="493"/>
      <c r="CR84" s="493"/>
      <c r="CS84" s="493"/>
      <c r="CT84" s="493"/>
      <c r="CU84" s="493"/>
      <c r="CV84" s="493"/>
      <c r="CW84" s="493"/>
      <c r="CX84" s="493"/>
      <c r="CY84" s="493"/>
      <c r="CZ84" s="493"/>
      <c r="DA84" s="493"/>
      <c r="DB84" s="493"/>
      <c r="DC84" s="493"/>
      <c r="DD84" s="493"/>
      <c r="DE84" s="493"/>
      <c r="DF84" s="493"/>
      <c r="DG84" s="493"/>
      <c r="DH84" s="493"/>
      <c r="DI84" s="493"/>
      <c r="DJ84" s="493"/>
      <c r="DK84" s="493"/>
      <c r="DL84" s="493"/>
      <c r="DM84" s="493"/>
      <c r="DN84" s="493"/>
      <c r="DO84" s="493"/>
      <c r="DP84" s="493"/>
      <c r="DQ84" s="493"/>
      <c r="DR84" s="493"/>
      <c r="DS84" s="493"/>
      <c r="DT84" s="493"/>
      <c r="DU84" s="493"/>
      <c r="DV84" s="493"/>
      <c r="DW84" s="493"/>
      <c r="DX84" s="571"/>
    </row>
    <row r="85" spans="2:128" x14ac:dyDescent="0.2">
      <c r="B85" s="566"/>
      <c r="C85" s="493"/>
      <c r="D85" s="493"/>
      <c r="E85" s="493"/>
      <c r="F85" s="493"/>
      <c r="G85" s="493"/>
      <c r="H85" s="493"/>
      <c r="I85" s="493"/>
      <c r="J85" s="493"/>
      <c r="K85" s="493"/>
      <c r="L85" s="493"/>
      <c r="M85" s="493"/>
      <c r="N85" s="493"/>
      <c r="O85" s="493"/>
      <c r="P85" s="493"/>
      <c r="Q85" s="493"/>
      <c r="R85" s="493"/>
      <c r="S85" s="493"/>
      <c r="T85" s="493"/>
      <c r="U85" s="493"/>
      <c r="V85" s="492"/>
      <c r="W85" s="492"/>
      <c r="X85" s="492"/>
      <c r="Y85" s="492"/>
      <c r="Z85" s="492"/>
      <c r="AA85" s="492"/>
      <c r="AB85" s="492"/>
      <c r="AC85" s="492"/>
      <c r="AD85" s="492"/>
      <c r="AE85" s="492"/>
      <c r="AF85" s="492"/>
      <c r="AG85" s="492"/>
      <c r="AH85" s="492"/>
      <c r="AI85" s="492"/>
      <c r="AJ85" s="492"/>
      <c r="AK85" s="492"/>
      <c r="AL85" s="492"/>
      <c r="AM85" s="492"/>
      <c r="AN85" s="492"/>
      <c r="AO85" s="492"/>
      <c r="AP85" s="492"/>
      <c r="AQ85" s="492"/>
      <c r="AR85" s="492"/>
      <c r="AS85" s="492"/>
      <c r="AT85" s="492"/>
      <c r="AU85" s="492"/>
      <c r="AV85" s="492"/>
      <c r="AW85" s="492"/>
      <c r="AX85" s="492"/>
      <c r="AY85" s="492"/>
      <c r="AZ85" s="492"/>
      <c r="BA85" s="492"/>
      <c r="BB85" s="492"/>
      <c r="BC85" s="492"/>
      <c r="BD85" s="492"/>
      <c r="BE85" s="492"/>
      <c r="BF85" s="492"/>
      <c r="BG85" s="492"/>
      <c r="BH85" s="492"/>
      <c r="BI85" s="492"/>
      <c r="BJ85" s="492"/>
      <c r="BK85" s="492"/>
      <c r="BL85" s="492"/>
      <c r="BM85" s="492"/>
      <c r="BN85" s="492"/>
      <c r="BO85" s="492"/>
      <c r="BP85" s="492"/>
      <c r="BQ85" s="492"/>
      <c r="BR85" s="492"/>
      <c r="BS85" s="492"/>
      <c r="BT85" s="492"/>
      <c r="BU85" s="492"/>
      <c r="BV85" s="492"/>
      <c r="BW85" s="492"/>
      <c r="BX85" s="492"/>
      <c r="BY85" s="492"/>
      <c r="BZ85" s="492"/>
      <c r="CA85" s="492"/>
      <c r="CB85" s="492"/>
      <c r="CC85" s="492"/>
      <c r="CD85" s="493"/>
      <c r="CE85" s="493"/>
      <c r="CF85" s="493"/>
      <c r="CG85" s="493"/>
      <c r="CH85" s="493"/>
      <c r="CI85" s="493"/>
      <c r="CJ85" s="493"/>
      <c r="CK85" s="493"/>
      <c r="CL85" s="493"/>
      <c r="CM85" s="493"/>
      <c r="CN85" s="493"/>
      <c r="CO85" s="493"/>
      <c r="CP85" s="493"/>
      <c r="CQ85" s="493"/>
      <c r="CR85" s="493"/>
      <c r="CS85" s="493"/>
      <c r="CT85" s="493"/>
      <c r="CU85" s="493"/>
      <c r="CV85" s="493"/>
      <c r="CW85" s="493"/>
      <c r="CX85" s="493"/>
      <c r="CY85" s="493"/>
      <c r="CZ85" s="493"/>
      <c r="DA85" s="493"/>
      <c r="DB85" s="493"/>
      <c r="DC85" s="493"/>
      <c r="DD85" s="493"/>
      <c r="DE85" s="493"/>
      <c r="DF85" s="493"/>
      <c r="DG85" s="493"/>
      <c r="DH85" s="493"/>
      <c r="DI85" s="493"/>
      <c r="DJ85" s="493"/>
      <c r="DK85" s="493"/>
      <c r="DL85" s="493"/>
      <c r="DM85" s="493"/>
      <c r="DN85" s="493"/>
      <c r="DO85" s="493"/>
      <c r="DP85" s="493"/>
      <c r="DQ85" s="493"/>
      <c r="DR85" s="493"/>
      <c r="DS85" s="493"/>
      <c r="DT85" s="493"/>
      <c r="DU85" s="493"/>
      <c r="DV85" s="493"/>
      <c r="DW85" s="493"/>
      <c r="DX85" s="571"/>
    </row>
    <row r="86" spans="2:128" x14ac:dyDescent="0.2">
      <c r="B86" s="566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2"/>
      <c r="W86" s="492"/>
      <c r="X86" s="492"/>
      <c r="Y86" s="492"/>
      <c r="Z86" s="492"/>
      <c r="AA86" s="492"/>
      <c r="AB86" s="492"/>
      <c r="AC86" s="492"/>
      <c r="AD86" s="492"/>
      <c r="AE86" s="492"/>
      <c r="AF86" s="492"/>
      <c r="AG86" s="492"/>
      <c r="AH86" s="492"/>
      <c r="AI86" s="492"/>
      <c r="AJ86" s="492"/>
      <c r="AK86" s="492"/>
      <c r="AL86" s="492"/>
      <c r="AM86" s="492"/>
      <c r="AN86" s="492"/>
      <c r="AO86" s="492"/>
      <c r="AP86" s="492"/>
      <c r="AQ86" s="492"/>
      <c r="AR86" s="492"/>
      <c r="AS86" s="492"/>
      <c r="AT86" s="492"/>
      <c r="AU86" s="492"/>
      <c r="AV86" s="492"/>
      <c r="AW86" s="492"/>
      <c r="AX86" s="492"/>
      <c r="AY86" s="492"/>
      <c r="AZ86" s="492"/>
      <c r="BA86" s="492"/>
      <c r="BB86" s="492"/>
      <c r="BC86" s="492"/>
      <c r="BD86" s="492"/>
      <c r="BE86" s="492"/>
      <c r="BF86" s="492"/>
      <c r="BG86" s="492"/>
      <c r="BH86" s="492"/>
      <c r="BI86" s="492"/>
      <c r="BJ86" s="492"/>
      <c r="BK86" s="492"/>
      <c r="BL86" s="492"/>
      <c r="BM86" s="492"/>
      <c r="BN86" s="492"/>
      <c r="BO86" s="492"/>
      <c r="BP86" s="492"/>
      <c r="BQ86" s="492"/>
      <c r="BR86" s="492"/>
      <c r="BS86" s="492"/>
      <c r="BT86" s="492"/>
      <c r="BU86" s="492"/>
      <c r="BV86" s="492"/>
      <c r="BW86" s="492"/>
      <c r="BX86" s="492"/>
      <c r="BY86" s="492"/>
      <c r="BZ86" s="492"/>
      <c r="CA86" s="492"/>
      <c r="CB86" s="492"/>
      <c r="CC86" s="492"/>
      <c r="CD86" s="493"/>
      <c r="CE86" s="493"/>
      <c r="CF86" s="493"/>
      <c r="CG86" s="493"/>
      <c r="CH86" s="493"/>
      <c r="CI86" s="493"/>
      <c r="CJ86" s="493"/>
      <c r="CK86" s="493"/>
      <c r="CL86" s="493"/>
      <c r="CM86" s="493"/>
      <c r="CN86" s="493"/>
      <c r="CO86" s="493"/>
      <c r="CP86" s="493"/>
      <c r="CQ86" s="493"/>
      <c r="CR86" s="493"/>
      <c r="CS86" s="493"/>
      <c r="CT86" s="493"/>
      <c r="CU86" s="493"/>
      <c r="CV86" s="493"/>
      <c r="CW86" s="493"/>
      <c r="CX86" s="493"/>
      <c r="CY86" s="493"/>
      <c r="CZ86" s="493"/>
      <c r="DA86" s="493"/>
      <c r="DB86" s="493"/>
      <c r="DC86" s="493"/>
      <c r="DD86" s="493"/>
      <c r="DE86" s="493"/>
      <c r="DF86" s="493"/>
      <c r="DG86" s="493"/>
      <c r="DH86" s="493"/>
      <c r="DI86" s="493"/>
      <c r="DJ86" s="493"/>
      <c r="DK86" s="493"/>
      <c r="DL86" s="493"/>
      <c r="DM86" s="493"/>
      <c r="DN86" s="493"/>
      <c r="DO86" s="493"/>
      <c r="DP86" s="493"/>
      <c r="DQ86" s="493"/>
      <c r="DR86" s="493"/>
      <c r="DS86" s="493"/>
      <c r="DT86" s="493"/>
      <c r="DU86" s="493"/>
      <c r="DV86" s="493"/>
      <c r="DW86" s="493"/>
      <c r="DX86" s="571"/>
    </row>
    <row r="87" spans="2:128" x14ac:dyDescent="0.2">
      <c r="B87" s="566"/>
      <c r="C87" s="493"/>
      <c r="D87" s="493"/>
      <c r="E87" s="493"/>
      <c r="F87" s="493"/>
      <c r="G87" s="493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3"/>
      <c r="U87" s="493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492"/>
      <c r="AL87" s="492"/>
      <c r="AM87" s="492"/>
      <c r="AN87" s="492"/>
      <c r="AO87" s="492"/>
      <c r="AP87" s="492"/>
      <c r="AQ87" s="492"/>
      <c r="AR87" s="492"/>
      <c r="AS87" s="492"/>
      <c r="AT87" s="492"/>
      <c r="AU87" s="492"/>
      <c r="AV87" s="492"/>
      <c r="AW87" s="492"/>
      <c r="AX87" s="492"/>
      <c r="AY87" s="492"/>
      <c r="AZ87" s="492"/>
      <c r="BA87" s="492"/>
      <c r="BB87" s="492"/>
      <c r="BC87" s="492"/>
      <c r="BD87" s="492"/>
      <c r="BE87" s="492"/>
      <c r="BF87" s="492"/>
      <c r="BG87" s="492"/>
      <c r="BH87" s="492"/>
      <c r="BI87" s="492"/>
      <c r="BJ87" s="492"/>
      <c r="BK87" s="492"/>
      <c r="BL87" s="492"/>
      <c r="BM87" s="492"/>
      <c r="BN87" s="492"/>
      <c r="BO87" s="492"/>
      <c r="BP87" s="492"/>
      <c r="BQ87" s="492"/>
      <c r="BR87" s="492"/>
      <c r="BS87" s="492"/>
      <c r="BT87" s="492"/>
      <c r="BU87" s="492"/>
      <c r="BV87" s="492"/>
      <c r="BW87" s="492"/>
      <c r="BX87" s="492"/>
      <c r="BY87" s="492"/>
      <c r="BZ87" s="492"/>
      <c r="CA87" s="492"/>
      <c r="CB87" s="492"/>
      <c r="CC87" s="492"/>
      <c r="CD87" s="493"/>
      <c r="CE87" s="493"/>
      <c r="CF87" s="493"/>
      <c r="CG87" s="493"/>
      <c r="CH87" s="493"/>
      <c r="CI87" s="493"/>
      <c r="CJ87" s="493"/>
      <c r="CK87" s="493"/>
      <c r="CL87" s="493"/>
      <c r="CM87" s="493"/>
      <c r="CN87" s="493"/>
      <c r="CO87" s="493"/>
      <c r="CP87" s="493"/>
      <c r="CQ87" s="493"/>
      <c r="CR87" s="493"/>
      <c r="CS87" s="493"/>
      <c r="CT87" s="493"/>
      <c r="CU87" s="493"/>
      <c r="CV87" s="493"/>
      <c r="CW87" s="493"/>
      <c r="CX87" s="493"/>
      <c r="CY87" s="493"/>
      <c r="CZ87" s="493"/>
      <c r="DA87" s="493"/>
      <c r="DB87" s="493"/>
      <c r="DC87" s="493"/>
      <c r="DD87" s="493"/>
      <c r="DE87" s="493"/>
      <c r="DF87" s="493"/>
      <c r="DG87" s="493"/>
      <c r="DH87" s="493"/>
      <c r="DI87" s="493"/>
      <c r="DJ87" s="493"/>
      <c r="DK87" s="493"/>
      <c r="DL87" s="493"/>
      <c r="DM87" s="493"/>
      <c r="DN87" s="493"/>
      <c r="DO87" s="493"/>
      <c r="DP87" s="493"/>
      <c r="DQ87" s="493"/>
      <c r="DR87" s="493"/>
      <c r="DS87" s="493"/>
      <c r="DT87" s="493"/>
      <c r="DU87" s="493"/>
      <c r="DV87" s="493"/>
      <c r="DW87" s="493"/>
      <c r="DX87" s="571"/>
    </row>
    <row r="88" spans="2:128" x14ac:dyDescent="0.2">
      <c r="B88" s="566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493"/>
      <c r="O88" s="493"/>
      <c r="P88" s="493"/>
      <c r="Q88" s="493"/>
      <c r="R88" s="493"/>
      <c r="S88" s="493"/>
      <c r="T88" s="493"/>
      <c r="U88" s="493"/>
      <c r="V88" s="492"/>
      <c r="W88" s="492"/>
      <c r="X88" s="492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J88" s="492"/>
      <c r="AK88" s="492"/>
      <c r="AL88" s="492"/>
      <c r="AM88" s="492"/>
      <c r="AN88" s="492"/>
      <c r="AO88" s="492"/>
      <c r="AP88" s="492"/>
      <c r="AQ88" s="492"/>
      <c r="AR88" s="492"/>
      <c r="AS88" s="492"/>
      <c r="AT88" s="492"/>
      <c r="AU88" s="492"/>
      <c r="AV88" s="492"/>
      <c r="AW88" s="492"/>
      <c r="AX88" s="492"/>
      <c r="AY88" s="492"/>
      <c r="AZ88" s="492"/>
      <c r="BA88" s="492"/>
      <c r="BB88" s="492"/>
      <c r="BC88" s="492"/>
      <c r="BD88" s="492"/>
      <c r="BE88" s="492"/>
      <c r="BF88" s="492"/>
      <c r="BG88" s="492"/>
      <c r="BH88" s="492"/>
      <c r="BI88" s="492"/>
      <c r="BJ88" s="492"/>
      <c r="BK88" s="492"/>
      <c r="BL88" s="492"/>
      <c r="BM88" s="492"/>
      <c r="BN88" s="492"/>
      <c r="BO88" s="492"/>
      <c r="BP88" s="492"/>
      <c r="BQ88" s="492"/>
      <c r="BR88" s="492"/>
      <c r="BS88" s="492"/>
      <c r="BT88" s="492"/>
      <c r="BU88" s="492"/>
      <c r="BV88" s="492"/>
      <c r="BW88" s="492"/>
      <c r="BX88" s="492"/>
      <c r="BY88" s="492"/>
      <c r="BZ88" s="492"/>
      <c r="CA88" s="492"/>
      <c r="CB88" s="492"/>
      <c r="CC88" s="492"/>
      <c r="CD88" s="493"/>
      <c r="CE88" s="493"/>
      <c r="CF88" s="493"/>
      <c r="CG88" s="493"/>
      <c r="CH88" s="493"/>
      <c r="CI88" s="493"/>
      <c r="CJ88" s="493"/>
      <c r="CK88" s="493"/>
      <c r="CL88" s="493"/>
      <c r="CM88" s="493"/>
      <c r="CN88" s="493"/>
      <c r="CO88" s="493"/>
      <c r="CP88" s="493"/>
      <c r="CQ88" s="493"/>
      <c r="CR88" s="493"/>
      <c r="CS88" s="493"/>
      <c r="CT88" s="493"/>
      <c r="CU88" s="493"/>
      <c r="CV88" s="493"/>
      <c r="CW88" s="493"/>
      <c r="CX88" s="493"/>
      <c r="CY88" s="493"/>
      <c r="CZ88" s="493"/>
      <c r="DA88" s="493"/>
      <c r="DB88" s="493"/>
      <c r="DC88" s="493"/>
      <c r="DD88" s="493"/>
      <c r="DE88" s="493"/>
      <c r="DF88" s="493"/>
      <c r="DG88" s="493"/>
      <c r="DH88" s="493"/>
      <c r="DI88" s="493"/>
      <c r="DJ88" s="493"/>
      <c r="DK88" s="493"/>
      <c r="DL88" s="493"/>
      <c r="DM88" s="493"/>
      <c r="DN88" s="493"/>
      <c r="DO88" s="493"/>
      <c r="DP88" s="493"/>
      <c r="DQ88" s="493"/>
      <c r="DR88" s="493"/>
      <c r="DS88" s="493"/>
      <c r="DT88" s="493"/>
      <c r="DU88" s="493"/>
      <c r="DV88" s="493"/>
      <c r="DW88" s="493"/>
      <c r="DX88" s="571"/>
    </row>
    <row r="89" spans="2:128" x14ac:dyDescent="0.2">
      <c r="B89" s="566"/>
      <c r="C89" s="493"/>
      <c r="D89" s="493"/>
      <c r="E89" s="493"/>
      <c r="F89" s="493"/>
      <c r="G89" s="493"/>
      <c r="H89" s="493"/>
      <c r="I89" s="493"/>
      <c r="J89" s="493"/>
      <c r="K89" s="493"/>
      <c r="L89" s="493"/>
      <c r="M89" s="493"/>
      <c r="N89" s="493"/>
      <c r="O89" s="493"/>
      <c r="P89" s="493"/>
      <c r="Q89" s="493"/>
      <c r="R89" s="493"/>
      <c r="S89" s="493"/>
      <c r="T89" s="493"/>
      <c r="U89" s="493"/>
      <c r="V89" s="492"/>
      <c r="W89" s="492"/>
      <c r="X89" s="492"/>
      <c r="Y89" s="492"/>
      <c r="Z89" s="492"/>
      <c r="AA89" s="492"/>
      <c r="AB89" s="492"/>
      <c r="AC89" s="492"/>
      <c r="AD89" s="492"/>
      <c r="AE89" s="492"/>
      <c r="AF89" s="492"/>
      <c r="AG89" s="492"/>
      <c r="AH89" s="492"/>
      <c r="AI89" s="492"/>
      <c r="AJ89" s="492"/>
      <c r="AK89" s="492"/>
      <c r="AL89" s="492"/>
      <c r="AM89" s="492"/>
      <c r="AN89" s="492"/>
      <c r="AO89" s="492"/>
      <c r="AP89" s="492"/>
      <c r="AQ89" s="492"/>
      <c r="AR89" s="492"/>
      <c r="AS89" s="492"/>
      <c r="AT89" s="492"/>
      <c r="AU89" s="492"/>
      <c r="AV89" s="492"/>
      <c r="AW89" s="492"/>
      <c r="AX89" s="492"/>
      <c r="AY89" s="492"/>
      <c r="AZ89" s="492"/>
      <c r="BA89" s="492"/>
      <c r="BB89" s="492"/>
      <c r="BC89" s="492"/>
      <c r="BD89" s="492"/>
      <c r="BE89" s="492"/>
      <c r="BF89" s="492"/>
      <c r="BG89" s="492"/>
      <c r="BH89" s="492"/>
      <c r="BI89" s="492"/>
      <c r="BJ89" s="492"/>
      <c r="BK89" s="492"/>
      <c r="BL89" s="492"/>
      <c r="BM89" s="492"/>
      <c r="BN89" s="492"/>
      <c r="BO89" s="492"/>
      <c r="BP89" s="492"/>
      <c r="BQ89" s="492"/>
      <c r="BR89" s="492"/>
      <c r="BS89" s="492"/>
      <c r="BT89" s="492"/>
      <c r="BU89" s="492"/>
      <c r="BV89" s="492"/>
      <c r="BW89" s="492"/>
      <c r="BX89" s="492"/>
      <c r="BY89" s="492"/>
      <c r="BZ89" s="492"/>
      <c r="CA89" s="492"/>
      <c r="CB89" s="492"/>
      <c r="CC89" s="492"/>
      <c r="CD89" s="493"/>
      <c r="CE89" s="493"/>
      <c r="CF89" s="493"/>
      <c r="CG89" s="493"/>
      <c r="CH89" s="493"/>
      <c r="CI89" s="493"/>
      <c r="CJ89" s="493"/>
      <c r="CK89" s="493"/>
      <c r="CL89" s="493"/>
      <c r="CM89" s="493"/>
      <c r="CN89" s="493"/>
      <c r="CO89" s="493"/>
      <c r="CP89" s="493"/>
      <c r="CQ89" s="493"/>
      <c r="CR89" s="493"/>
      <c r="CS89" s="493"/>
      <c r="CT89" s="493"/>
      <c r="CU89" s="493"/>
      <c r="CV89" s="493"/>
      <c r="CW89" s="493"/>
      <c r="CX89" s="493"/>
      <c r="CY89" s="493"/>
      <c r="CZ89" s="493"/>
      <c r="DA89" s="493"/>
      <c r="DB89" s="493"/>
      <c r="DC89" s="493"/>
      <c r="DD89" s="493"/>
      <c r="DE89" s="493"/>
      <c r="DF89" s="493"/>
      <c r="DG89" s="493"/>
      <c r="DH89" s="493"/>
      <c r="DI89" s="493"/>
      <c r="DJ89" s="493"/>
      <c r="DK89" s="493"/>
      <c r="DL89" s="493"/>
      <c r="DM89" s="493"/>
      <c r="DN89" s="493"/>
      <c r="DO89" s="493"/>
      <c r="DP89" s="493"/>
      <c r="DQ89" s="493"/>
      <c r="DR89" s="493"/>
      <c r="DS89" s="493"/>
      <c r="DT89" s="493"/>
      <c r="DU89" s="493"/>
      <c r="DV89" s="493"/>
      <c r="DW89" s="493"/>
      <c r="DX89" s="571"/>
    </row>
    <row r="90" spans="2:128" x14ac:dyDescent="0.2">
      <c r="B90" s="566"/>
      <c r="C90" s="613" t="str">
        <f>'TITLE PAGE'!B9</f>
        <v>Company:</v>
      </c>
      <c r="D90" s="613" t="str">
        <f>'TITLE PAGE'!D9</f>
        <v>Hafren Dyfrdwy</v>
      </c>
      <c r="E90" s="493"/>
      <c r="F90" s="493"/>
      <c r="G90" s="493"/>
      <c r="H90" s="493"/>
      <c r="I90" s="493"/>
      <c r="J90" s="493"/>
      <c r="K90" s="493"/>
      <c r="L90" s="493"/>
      <c r="M90" s="493"/>
      <c r="N90" s="493"/>
      <c r="O90" s="493"/>
      <c r="P90" s="493"/>
      <c r="Q90" s="493"/>
      <c r="R90" s="493"/>
      <c r="S90" s="493"/>
      <c r="T90" s="493"/>
      <c r="U90" s="493"/>
      <c r="V90" s="493"/>
      <c r="W90" s="493"/>
      <c r="X90" s="493"/>
      <c r="Y90" s="493"/>
      <c r="Z90" s="493"/>
      <c r="AA90" s="493"/>
      <c r="AB90" s="493"/>
      <c r="AC90" s="493"/>
      <c r="AD90" s="493"/>
      <c r="AE90" s="493"/>
      <c r="AF90" s="493"/>
      <c r="AG90" s="493"/>
      <c r="AH90" s="493"/>
      <c r="AI90" s="493"/>
      <c r="AJ90" s="493"/>
      <c r="AK90" s="493"/>
      <c r="AL90" s="493"/>
      <c r="AM90" s="493"/>
      <c r="AN90" s="493"/>
      <c r="AO90" s="493"/>
      <c r="AP90" s="493"/>
      <c r="AQ90" s="493"/>
      <c r="AR90" s="493"/>
      <c r="AS90" s="493"/>
      <c r="AT90" s="493"/>
      <c r="AU90" s="493"/>
      <c r="AV90" s="493"/>
      <c r="AW90" s="493"/>
      <c r="AX90" s="493"/>
      <c r="AY90" s="493"/>
      <c r="AZ90" s="493"/>
      <c r="BA90" s="493"/>
      <c r="BB90" s="493"/>
      <c r="BC90" s="493"/>
      <c r="BD90" s="493"/>
      <c r="BE90" s="493"/>
      <c r="BF90" s="493"/>
      <c r="BG90" s="493"/>
      <c r="BH90" s="493"/>
      <c r="BI90" s="493"/>
      <c r="BJ90" s="493"/>
      <c r="BK90" s="493"/>
      <c r="BL90" s="493"/>
      <c r="BM90" s="493"/>
      <c r="BN90" s="493"/>
      <c r="BO90" s="493"/>
      <c r="BP90" s="493"/>
      <c r="BQ90" s="493"/>
      <c r="BR90" s="493"/>
      <c r="BS90" s="493"/>
      <c r="BT90" s="493"/>
      <c r="BU90" s="493"/>
      <c r="BV90" s="493"/>
      <c r="BW90" s="493"/>
      <c r="BX90" s="493"/>
      <c r="BY90" s="493"/>
      <c r="BZ90" s="493"/>
      <c r="CA90" s="493"/>
      <c r="CB90" s="493"/>
      <c r="CC90" s="493"/>
      <c r="CD90" s="493"/>
      <c r="CE90" s="493"/>
      <c r="CF90" s="493"/>
      <c r="CG90" s="493"/>
      <c r="CH90" s="493"/>
      <c r="CI90" s="493"/>
      <c r="CJ90" s="493"/>
      <c r="CK90" s="493"/>
      <c r="CL90" s="493"/>
      <c r="CM90" s="493"/>
      <c r="CN90" s="493"/>
      <c r="CO90" s="493"/>
      <c r="CP90" s="493"/>
      <c r="CQ90" s="493"/>
      <c r="CR90" s="493"/>
      <c r="CS90" s="493"/>
      <c r="CT90" s="493"/>
      <c r="CU90" s="493"/>
      <c r="CV90" s="493"/>
      <c r="CW90" s="493"/>
      <c r="CX90" s="493"/>
      <c r="CY90" s="493"/>
      <c r="CZ90" s="493"/>
      <c r="DA90" s="493"/>
      <c r="DB90" s="493"/>
      <c r="DC90" s="493"/>
      <c r="DD90" s="493"/>
      <c r="DE90" s="493"/>
      <c r="DF90" s="493"/>
      <c r="DG90" s="493"/>
      <c r="DH90" s="493"/>
      <c r="DI90" s="493"/>
      <c r="DJ90" s="493"/>
      <c r="DK90" s="493"/>
      <c r="DL90" s="493"/>
      <c r="DM90" s="493"/>
      <c r="DN90" s="493"/>
      <c r="DO90" s="493"/>
      <c r="DP90" s="493"/>
      <c r="DQ90" s="493"/>
      <c r="DR90" s="493"/>
      <c r="DS90" s="493"/>
      <c r="DT90" s="493"/>
      <c r="DU90" s="493"/>
      <c r="DV90" s="493"/>
      <c r="DW90" s="493"/>
      <c r="DX90" s="571"/>
    </row>
    <row r="91" spans="2:128" x14ac:dyDescent="0.2">
      <c r="B91" s="567"/>
      <c r="C91" s="613" t="str">
        <f>'TITLE PAGE'!B10</f>
        <v>Resource Zone Name:</v>
      </c>
      <c r="D91" s="613" t="str">
        <f>'TITLE PAGE'!D10</f>
        <v>Llanfyllin</v>
      </c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3"/>
      <c r="T91" s="493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492"/>
      <c r="AL91" s="492"/>
      <c r="AM91" s="492"/>
      <c r="AN91" s="492"/>
      <c r="AO91" s="492"/>
      <c r="AP91" s="492"/>
      <c r="AQ91" s="492"/>
      <c r="AR91" s="492"/>
      <c r="AS91" s="492"/>
      <c r="AT91" s="492"/>
      <c r="AU91" s="492"/>
      <c r="AV91" s="492"/>
      <c r="AW91" s="492"/>
      <c r="AX91" s="492"/>
      <c r="AY91" s="492"/>
      <c r="AZ91" s="492"/>
      <c r="BA91" s="492"/>
      <c r="BB91" s="492"/>
      <c r="BC91" s="492"/>
      <c r="BD91" s="492"/>
      <c r="BE91" s="492"/>
      <c r="BF91" s="492"/>
      <c r="BG91" s="492"/>
      <c r="BH91" s="492"/>
      <c r="BI91" s="492"/>
      <c r="BJ91" s="492"/>
      <c r="BK91" s="492"/>
      <c r="BL91" s="492"/>
      <c r="BM91" s="492"/>
      <c r="BN91" s="492"/>
      <c r="BO91" s="492"/>
      <c r="BP91" s="492"/>
      <c r="BQ91" s="492"/>
      <c r="BR91" s="492"/>
      <c r="BS91" s="492"/>
      <c r="BT91" s="492"/>
      <c r="BU91" s="492"/>
      <c r="BV91" s="492"/>
      <c r="BW91" s="492"/>
      <c r="BX91" s="492"/>
      <c r="BY91" s="492"/>
      <c r="BZ91" s="492"/>
      <c r="CA91" s="492"/>
      <c r="CB91" s="492"/>
      <c r="CC91" s="492"/>
      <c r="CD91" s="493"/>
      <c r="CE91" s="493"/>
      <c r="CF91" s="493"/>
      <c r="CG91" s="493"/>
      <c r="CH91" s="493"/>
      <c r="CI91" s="493"/>
      <c r="CJ91" s="493"/>
      <c r="CK91" s="493"/>
      <c r="CL91" s="493"/>
      <c r="CM91" s="493"/>
      <c r="CN91" s="493"/>
      <c r="CO91" s="493"/>
      <c r="CP91" s="493"/>
      <c r="CQ91" s="493"/>
      <c r="CR91" s="493"/>
      <c r="CS91" s="493"/>
      <c r="CT91" s="493"/>
      <c r="CU91" s="493"/>
      <c r="CV91" s="493"/>
      <c r="CW91" s="493"/>
      <c r="CX91" s="493"/>
      <c r="CY91" s="493"/>
      <c r="CZ91" s="493"/>
      <c r="DA91" s="493"/>
      <c r="DB91" s="493"/>
      <c r="DC91" s="493"/>
      <c r="DD91" s="493"/>
      <c r="DE91" s="493"/>
      <c r="DF91" s="493"/>
      <c r="DG91" s="493"/>
      <c r="DH91" s="493"/>
      <c r="DI91" s="493"/>
      <c r="DJ91" s="493"/>
      <c r="DK91" s="493"/>
      <c r="DL91" s="493"/>
      <c r="DM91" s="493"/>
      <c r="DN91" s="493"/>
      <c r="DO91" s="493"/>
      <c r="DP91" s="493"/>
      <c r="DQ91" s="493"/>
      <c r="DR91" s="493"/>
      <c r="DS91" s="493"/>
      <c r="DT91" s="493"/>
      <c r="DU91" s="493"/>
      <c r="DV91" s="493"/>
      <c r="DW91" s="493"/>
      <c r="DX91" s="571"/>
    </row>
    <row r="92" spans="2:128" x14ac:dyDescent="0.2">
      <c r="B92" s="567"/>
      <c r="C92" s="613" t="str">
        <f>'TITLE PAGE'!B11</f>
        <v>Resource Zone Number:</v>
      </c>
      <c r="D92" s="613">
        <f>'TITLE PAGE'!D11</f>
        <v>3</v>
      </c>
      <c r="E92" s="492"/>
      <c r="F92" s="492"/>
      <c r="G92" s="492"/>
      <c r="H92" s="492"/>
      <c r="I92" s="492"/>
      <c r="J92" s="492"/>
      <c r="K92" s="492"/>
      <c r="L92" s="492"/>
      <c r="M92" s="492"/>
      <c r="N92" s="492"/>
      <c r="O92" s="492"/>
      <c r="P92" s="492"/>
      <c r="Q92" s="492"/>
      <c r="R92" s="492"/>
      <c r="S92" s="493"/>
      <c r="T92" s="493"/>
      <c r="U92" s="492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2"/>
      <c r="AJ92" s="492"/>
      <c r="AK92" s="492"/>
      <c r="AL92" s="492"/>
      <c r="AM92" s="492"/>
      <c r="AN92" s="492"/>
      <c r="AO92" s="492"/>
      <c r="AP92" s="492"/>
      <c r="AQ92" s="492"/>
      <c r="AR92" s="492"/>
      <c r="AS92" s="492"/>
      <c r="AT92" s="492"/>
      <c r="AU92" s="492"/>
      <c r="AV92" s="492"/>
      <c r="AW92" s="492"/>
      <c r="AX92" s="492"/>
      <c r="AY92" s="492"/>
      <c r="AZ92" s="492"/>
      <c r="BA92" s="492"/>
      <c r="BB92" s="492"/>
      <c r="BC92" s="492"/>
      <c r="BD92" s="492"/>
      <c r="BE92" s="492"/>
      <c r="BF92" s="492"/>
      <c r="BG92" s="492"/>
      <c r="BH92" s="492"/>
      <c r="BI92" s="492"/>
      <c r="BJ92" s="492"/>
      <c r="BK92" s="492"/>
      <c r="BL92" s="492"/>
      <c r="BM92" s="492"/>
      <c r="BN92" s="492"/>
      <c r="BO92" s="492"/>
      <c r="BP92" s="492"/>
      <c r="BQ92" s="492"/>
      <c r="BR92" s="492"/>
      <c r="BS92" s="492"/>
      <c r="BT92" s="492"/>
      <c r="BU92" s="492"/>
      <c r="BV92" s="492"/>
      <c r="BW92" s="492"/>
      <c r="BX92" s="492"/>
      <c r="BY92" s="492"/>
      <c r="BZ92" s="492"/>
      <c r="CA92" s="492"/>
      <c r="CB92" s="492"/>
      <c r="CC92" s="492"/>
      <c r="CD92" s="493"/>
      <c r="CE92" s="493"/>
      <c r="CF92" s="493"/>
      <c r="CG92" s="493"/>
      <c r="CH92" s="493"/>
      <c r="CI92" s="493"/>
      <c r="CJ92" s="493"/>
      <c r="CK92" s="493"/>
      <c r="CL92" s="493"/>
      <c r="CM92" s="493"/>
      <c r="CN92" s="493"/>
      <c r="CO92" s="493"/>
      <c r="CP92" s="493"/>
      <c r="CQ92" s="493"/>
      <c r="CR92" s="493"/>
      <c r="CS92" s="493"/>
      <c r="CT92" s="493"/>
      <c r="CU92" s="493"/>
      <c r="CV92" s="493"/>
      <c r="CW92" s="493"/>
      <c r="CX92" s="493"/>
      <c r="CY92" s="493"/>
      <c r="CZ92" s="493"/>
      <c r="DA92" s="493"/>
      <c r="DB92" s="493"/>
      <c r="DC92" s="493"/>
      <c r="DD92" s="493"/>
      <c r="DE92" s="493"/>
      <c r="DF92" s="493"/>
      <c r="DG92" s="493"/>
      <c r="DH92" s="493"/>
      <c r="DI92" s="493"/>
      <c r="DJ92" s="493"/>
      <c r="DK92" s="493"/>
      <c r="DL92" s="493"/>
      <c r="DM92" s="493"/>
      <c r="DN92" s="493"/>
      <c r="DO92" s="493"/>
      <c r="DP92" s="493"/>
      <c r="DQ92" s="493"/>
      <c r="DR92" s="493"/>
      <c r="DS92" s="493"/>
      <c r="DT92" s="493"/>
      <c r="DU92" s="493"/>
      <c r="DV92" s="493"/>
      <c r="DW92" s="493"/>
      <c r="DX92" s="571"/>
    </row>
    <row r="93" spans="2:128" x14ac:dyDescent="0.2">
      <c r="B93" s="567"/>
      <c r="C93" s="613" t="str">
        <f>'TITLE PAGE'!B12</f>
        <v xml:space="preserve">Planning Scenario Name:                                                                     </v>
      </c>
      <c r="D93" s="613" t="str">
        <f>'TITLE PAGE'!D12</f>
        <v>Dry Year Annual Average</v>
      </c>
      <c r="E93" s="492"/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3"/>
      <c r="T93" s="493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2"/>
      <c r="AL93" s="492"/>
      <c r="AM93" s="492"/>
      <c r="AN93" s="492"/>
      <c r="AO93" s="492"/>
      <c r="AP93" s="492"/>
      <c r="AQ93" s="492"/>
      <c r="AR93" s="492"/>
      <c r="AS93" s="492"/>
      <c r="AT93" s="492"/>
      <c r="AU93" s="492"/>
      <c r="AV93" s="492"/>
      <c r="AW93" s="492"/>
      <c r="AX93" s="492"/>
      <c r="AY93" s="492"/>
      <c r="AZ93" s="492"/>
      <c r="BA93" s="492"/>
      <c r="BB93" s="492"/>
      <c r="BC93" s="492"/>
      <c r="BD93" s="492"/>
      <c r="BE93" s="492"/>
      <c r="BF93" s="492"/>
      <c r="BG93" s="492"/>
      <c r="BH93" s="492"/>
      <c r="BI93" s="492"/>
      <c r="BJ93" s="492"/>
      <c r="BK93" s="492"/>
      <c r="BL93" s="492"/>
      <c r="BM93" s="492"/>
      <c r="BN93" s="492"/>
      <c r="BO93" s="492"/>
      <c r="BP93" s="492"/>
      <c r="BQ93" s="492"/>
      <c r="BR93" s="492"/>
      <c r="BS93" s="492"/>
      <c r="BT93" s="492"/>
      <c r="BU93" s="492"/>
      <c r="BV93" s="492"/>
      <c r="BW93" s="492"/>
      <c r="BX93" s="492"/>
      <c r="BY93" s="492"/>
      <c r="BZ93" s="492"/>
      <c r="CA93" s="492"/>
      <c r="CB93" s="492"/>
      <c r="CC93" s="492"/>
      <c r="CD93" s="493"/>
      <c r="CE93" s="493"/>
      <c r="CF93" s="493"/>
      <c r="CG93" s="493"/>
      <c r="CH93" s="493"/>
      <c r="CI93" s="493"/>
      <c r="CJ93" s="493"/>
      <c r="CK93" s="493"/>
      <c r="CL93" s="493"/>
      <c r="CM93" s="493"/>
      <c r="CN93" s="493"/>
      <c r="CO93" s="493"/>
      <c r="CP93" s="493"/>
      <c r="CQ93" s="493"/>
      <c r="CR93" s="493"/>
      <c r="CS93" s="493"/>
      <c r="CT93" s="493"/>
      <c r="CU93" s="493"/>
      <c r="CV93" s="493"/>
      <c r="CW93" s="493"/>
      <c r="CX93" s="493"/>
      <c r="CY93" s="493"/>
      <c r="CZ93" s="493"/>
      <c r="DA93" s="493"/>
      <c r="DB93" s="493"/>
      <c r="DC93" s="493"/>
      <c r="DD93" s="493"/>
      <c r="DE93" s="493"/>
      <c r="DF93" s="493"/>
      <c r="DG93" s="493"/>
      <c r="DH93" s="493"/>
      <c r="DI93" s="493"/>
      <c r="DJ93" s="493"/>
      <c r="DK93" s="493"/>
      <c r="DL93" s="493"/>
      <c r="DM93" s="493"/>
      <c r="DN93" s="493"/>
      <c r="DO93" s="493"/>
      <c r="DP93" s="493"/>
      <c r="DQ93" s="493"/>
      <c r="DR93" s="493"/>
      <c r="DS93" s="493"/>
      <c r="DT93" s="493"/>
      <c r="DU93" s="493"/>
      <c r="DV93" s="493"/>
      <c r="DW93" s="493"/>
      <c r="DX93" s="571"/>
    </row>
    <row r="94" spans="2:128" x14ac:dyDescent="0.2">
      <c r="B94" s="567"/>
      <c r="C94" s="613" t="str">
        <f>'TITLE PAGE'!B13</f>
        <v xml:space="preserve">Chosen Level of Service:  </v>
      </c>
      <c r="D94" s="613" t="str">
        <f>'TITLE PAGE'!D13</f>
        <v>No more than 1 in 40 years</v>
      </c>
      <c r="E94" s="492"/>
      <c r="F94" s="492"/>
      <c r="G94" s="492"/>
      <c r="H94" s="492"/>
      <c r="I94" s="492"/>
      <c r="J94" s="492"/>
      <c r="K94" s="492"/>
      <c r="L94" s="492"/>
      <c r="M94" s="492"/>
      <c r="N94" s="492"/>
      <c r="O94" s="492"/>
      <c r="P94" s="492"/>
      <c r="Q94" s="492"/>
      <c r="R94" s="492"/>
      <c r="S94" s="493"/>
      <c r="T94" s="493"/>
      <c r="U94" s="492"/>
      <c r="V94" s="492"/>
      <c r="W94" s="492"/>
      <c r="X94" s="492"/>
      <c r="Y94" s="492"/>
      <c r="Z94" s="492"/>
      <c r="AA94" s="492"/>
      <c r="AB94" s="492"/>
      <c r="AC94" s="492"/>
      <c r="AD94" s="492"/>
      <c r="AE94" s="492"/>
      <c r="AF94" s="492"/>
      <c r="AG94" s="492"/>
      <c r="AH94" s="492"/>
      <c r="AI94" s="492"/>
      <c r="AJ94" s="492"/>
      <c r="AK94" s="492"/>
      <c r="AL94" s="492"/>
      <c r="AM94" s="492"/>
      <c r="AN94" s="492"/>
      <c r="AO94" s="492"/>
      <c r="AP94" s="492"/>
      <c r="AQ94" s="492"/>
      <c r="AR94" s="492"/>
      <c r="AS94" s="492"/>
      <c r="AT94" s="492"/>
      <c r="AU94" s="492"/>
      <c r="AV94" s="492"/>
      <c r="AW94" s="492"/>
      <c r="AX94" s="492"/>
      <c r="AY94" s="492"/>
      <c r="AZ94" s="492"/>
      <c r="BA94" s="492"/>
      <c r="BB94" s="492"/>
      <c r="BC94" s="492"/>
      <c r="BD94" s="492"/>
      <c r="BE94" s="492"/>
      <c r="BF94" s="492"/>
      <c r="BG94" s="492"/>
      <c r="BH94" s="492"/>
      <c r="BI94" s="492"/>
      <c r="BJ94" s="492"/>
      <c r="BK94" s="492"/>
      <c r="BL94" s="492"/>
      <c r="BM94" s="492"/>
      <c r="BN94" s="492"/>
      <c r="BO94" s="492"/>
      <c r="BP94" s="492"/>
      <c r="BQ94" s="492"/>
      <c r="BR94" s="492"/>
      <c r="BS94" s="492"/>
      <c r="BT94" s="492"/>
      <c r="BU94" s="492"/>
      <c r="BV94" s="492"/>
      <c r="BW94" s="492"/>
      <c r="BX94" s="492"/>
      <c r="BY94" s="492"/>
      <c r="BZ94" s="492"/>
      <c r="CA94" s="492"/>
      <c r="CB94" s="492"/>
      <c r="CC94" s="492"/>
      <c r="CD94" s="493"/>
      <c r="CE94" s="493"/>
      <c r="CF94" s="493"/>
      <c r="CG94" s="493"/>
      <c r="CH94" s="493"/>
      <c r="CI94" s="493"/>
      <c r="CJ94" s="493"/>
      <c r="CK94" s="493"/>
      <c r="CL94" s="493"/>
      <c r="CM94" s="493"/>
      <c r="CN94" s="493"/>
      <c r="CO94" s="493"/>
      <c r="CP94" s="493"/>
      <c r="CQ94" s="493"/>
      <c r="CR94" s="493"/>
      <c r="CS94" s="493"/>
      <c r="CT94" s="493"/>
      <c r="CU94" s="493"/>
      <c r="CV94" s="493"/>
      <c r="CW94" s="493"/>
      <c r="CX94" s="493"/>
      <c r="CY94" s="493"/>
      <c r="CZ94" s="493"/>
      <c r="DA94" s="493"/>
      <c r="DB94" s="493"/>
      <c r="DC94" s="493"/>
      <c r="DD94" s="493"/>
      <c r="DE94" s="493"/>
      <c r="DF94" s="493"/>
      <c r="DG94" s="493"/>
      <c r="DH94" s="493"/>
      <c r="DI94" s="493"/>
      <c r="DJ94" s="493"/>
      <c r="DK94" s="493"/>
      <c r="DL94" s="493"/>
      <c r="DM94" s="493"/>
      <c r="DN94" s="493"/>
      <c r="DO94" s="493"/>
      <c r="DP94" s="493"/>
      <c r="DQ94" s="493"/>
      <c r="DR94" s="493"/>
      <c r="DS94" s="493"/>
      <c r="DT94" s="493"/>
      <c r="DU94" s="493"/>
      <c r="DV94" s="493"/>
      <c r="DW94" s="493"/>
      <c r="DX94" s="571"/>
    </row>
    <row r="95" spans="2:128" x14ac:dyDescent="0.2">
      <c r="B95" s="567"/>
      <c r="C95" s="568"/>
      <c r="D95" s="569"/>
      <c r="E95" s="493"/>
      <c r="F95" s="493"/>
      <c r="G95" s="493"/>
      <c r="H95" s="493"/>
      <c r="I95" s="493"/>
      <c r="J95" s="493"/>
      <c r="K95" s="493"/>
      <c r="L95" s="493"/>
      <c r="M95" s="493"/>
      <c r="N95" s="493"/>
      <c r="O95" s="493"/>
      <c r="P95" s="493"/>
      <c r="Q95" s="493"/>
      <c r="R95" s="493"/>
      <c r="S95" s="493"/>
      <c r="T95" s="493"/>
      <c r="U95" s="493"/>
      <c r="V95" s="493"/>
      <c r="W95" s="493"/>
      <c r="X95" s="493"/>
      <c r="Y95" s="493"/>
      <c r="Z95" s="493"/>
      <c r="AA95" s="493"/>
      <c r="AB95" s="493"/>
      <c r="AC95" s="493"/>
      <c r="AD95" s="493"/>
      <c r="AE95" s="493"/>
      <c r="AF95" s="493"/>
      <c r="AG95" s="493"/>
      <c r="AH95" s="493"/>
      <c r="AI95" s="493"/>
      <c r="AJ95" s="493"/>
      <c r="AK95" s="493"/>
      <c r="AL95" s="493"/>
      <c r="AM95" s="493"/>
      <c r="AN95" s="493"/>
      <c r="AO95" s="493"/>
      <c r="AP95" s="493"/>
      <c r="AQ95" s="493"/>
      <c r="AR95" s="493"/>
      <c r="AS95" s="493"/>
      <c r="AT95" s="493"/>
      <c r="AU95" s="493"/>
      <c r="AV95" s="493"/>
      <c r="AW95" s="493"/>
      <c r="AX95" s="493"/>
      <c r="AY95" s="493"/>
      <c r="AZ95" s="493"/>
      <c r="BA95" s="493"/>
      <c r="BB95" s="493"/>
      <c r="BC95" s="493"/>
      <c r="BD95" s="493"/>
      <c r="BE95" s="493"/>
      <c r="BF95" s="493"/>
      <c r="BG95" s="493"/>
      <c r="BH95" s="493"/>
      <c r="BI95" s="493"/>
      <c r="BJ95" s="493"/>
      <c r="BK95" s="493"/>
      <c r="BL95" s="493"/>
      <c r="BM95" s="493"/>
      <c r="BN95" s="493"/>
      <c r="BO95" s="493"/>
      <c r="BP95" s="493"/>
      <c r="BQ95" s="493"/>
      <c r="BR95" s="493"/>
      <c r="BS95" s="493"/>
      <c r="BT95" s="493"/>
      <c r="BU95" s="493"/>
      <c r="BV95" s="493"/>
      <c r="BW95" s="493"/>
      <c r="BX95" s="493"/>
      <c r="BY95" s="493"/>
      <c r="BZ95" s="493"/>
      <c r="CA95" s="493"/>
      <c r="CB95" s="493"/>
      <c r="CC95" s="493"/>
      <c r="CD95" s="493"/>
      <c r="CE95" s="493"/>
      <c r="CF95" s="493"/>
      <c r="CG95" s="493"/>
      <c r="CH95" s="493"/>
      <c r="CI95" s="493"/>
      <c r="CJ95" s="493"/>
      <c r="CK95" s="493"/>
      <c r="CL95" s="493"/>
      <c r="CM95" s="493"/>
      <c r="CN95" s="493"/>
      <c r="CO95" s="493"/>
      <c r="CP95" s="493"/>
      <c r="CQ95" s="493"/>
      <c r="CR95" s="493"/>
      <c r="CS95" s="493"/>
      <c r="CT95" s="493"/>
      <c r="CU95" s="493"/>
      <c r="CV95" s="493"/>
      <c r="CW95" s="493"/>
      <c r="CX95" s="493"/>
      <c r="CY95" s="493"/>
      <c r="CZ95" s="493"/>
      <c r="DA95" s="493"/>
      <c r="DB95" s="493"/>
      <c r="DC95" s="493"/>
      <c r="DD95" s="493"/>
      <c r="DE95" s="493"/>
      <c r="DF95" s="493"/>
      <c r="DG95" s="493"/>
      <c r="DH95" s="493"/>
      <c r="DI95" s="493"/>
      <c r="DJ95" s="493"/>
      <c r="DK95" s="493"/>
      <c r="DL95" s="493"/>
      <c r="DM95" s="493"/>
      <c r="DN95" s="493"/>
      <c r="DO95" s="493"/>
      <c r="DP95" s="493"/>
      <c r="DQ95" s="493"/>
      <c r="DR95" s="493"/>
      <c r="DS95" s="493"/>
      <c r="DT95" s="493"/>
      <c r="DU95" s="493"/>
      <c r="DV95" s="493"/>
      <c r="DW95" s="493"/>
      <c r="DX95" s="571"/>
    </row>
    <row r="96" spans="2:128" x14ac:dyDescent="0.2">
      <c r="B96" s="567"/>
      <c r="C96" s="568"/>
      <c r="D96" s="569"/>
      <c r="E96" s="492"/>
      <c r="F96" s="492"/>
      <c r="G96" s="492"/>
      <c r="H96" s="492"/>
      <c r="I96" s="492"/>
      <c r="J96" s="492"/>
      <c r="K96" s="492"/>
      <c r="L96" s="492"/>
      <c r="M96" s="492"/>
      <c r="N96" s="492"/>
      <c r="O96" s="492"/>
      <c r="P96" s="492"/>
      <c r="Q96" s="492"/>
      <c r="R96" s="492"/>
      <c r="S96" s="493"/>
      <c r="T96" s="493"/>
      <c r="U96" s="492"/>
      <c r="V96" s="492"/>
      <c r="W96" s="492"/>
      <c r="X96" s="492"/>
      <c r="Y96" s="492"/>
      <c r="Z96" s="492"/>
      <c r="AA96" s="492"/>
      <c r="AB96" s="492"/>
      <c r="AC96" s="492"/>
      <c r="AD96" s="492"/>
      <c r="AE96" s="492"/>
      <c r="AF96" s="492"/>
      <c r="AG96" s="492"/>
      <c r="AH96" s="492"/>
      <c r="AI96" s="492"/>
      <c r="AJ96" s="492"/>
      <c r="AK96" s="492"/>
      <c r="AL96" s="492"/>
      <c r="AM96" s="492"/>
      <c r="AN96" s="492"/>
      <c r="AO96" s="492"/>
      <c r="AP96" s="492"/>
      <c r="AQ96" s="492"/>
      <c r="AR96" s="492"/>
      <c r="AS96" s="492"/>
      <c r="AT96" s="492"/>
      <c r="AU96" s="492"/>
      <c r="AV96" s="492"/>
      <c r="AW96" s="492"/>
      <c r="AX96" s="492"/>
      <c r="AY96" s="492"/>
      <c r="AZ96" s="492"/>
      <c r="BA96" s="492"/>
      <c r="BB96" s="492"/>
      <c r="BC96" s="492"/>
      <c r="BD96" s="492"/>
      <c r="BE96" s="492"/>
      <c r="BF96" s="492"/>
      <c r="BG96" s="492"/>
      <c r="BH96" s="492"/>
      <c r="BI96" s="492"/>
      <c r="BJ96" s="492"/>
      <c r="BK96" s="492"/>
      <c r="BL96" s="492"/>
      <c r="BM96" s="492"/>
      <c r="BN96" s="492"/>
      <c r="BO96" s="492"/>
      <c r="BP96" s="492"/>
      <c r="BQ96" s="492"/>
      <c r="BR96" s="492"/>
      <c r="BS96" s="492"/>
      <c r="BT96" s="492"/>
      <c r="BU96" s="492"/>
      <c r="BV96" s="492"/>
      <c r="BW96" s="492"/>
      <c r="BX96" s="492"/>
      <c r="BY96" s="492"/>
      <c r="BZ96" s="492"/>
      <c r="CA96" s="492"/>
      <c r="CB96" s="492"/>
      <c r="CC96" s="492"/>
      <c r="CD96" s="493"/>
      <c r="CE96" s="493"/>
      <c r="CF96" s="493"/>
      <c r="CG96" s="493"/>
      <c r="CH96" s="493"/>
      <c r="CI96" s="493"/>
      <c r="CJ96" s="493"/>
      <c r="CK96" s="493"/>
      <c r="CL96" s="493"/>
      <c r="CM96" s="493"/>
      <c r="CN96" s="493"/>
      <c r="CO96" s="493"/>
      <c r="CP96" s="493"/>
      <c r="CQ96" s="493"/>
      <c r="CR96" s="493"/>
      <c r="CS96" s="493"/>
      <c r="CT96" s="493"/>
      <c r="CU96" s="493"/>
      <c r="CV96" s="493"/>
      <c r="CW96" s="493"/>
      <c r="CX96" s="493"/>
      <c r="CY96" s="493"/>
      <c r="CZ96" s="493"/>
      <c r="DA96" s="493"/>
      <c r="DB96" s="493"/>
      <c r="DC96" s="493"/>
      <c r="DD96" s="493"/>
      <c r="DE96" s="493"/>
      <c r="DF96" s="493"/>
      <c r="DG96" s="493"/>
      <c r="DH96" s="493"/>
      <c r="DI96" s="493"/>
      <c r="DJ96" s="493"/>
      <c r="DK96" s="493"/>
      <c r="DL96" s="493"/>
      <c r="DM96" s="493"/>
      <c r="DN96" s="493"/>
      <c r="DO96" s="493"/>
      <c r="DP96" s="493"/>
      <c r="DQ96" s="493"/>
      <c r="DR96" s="493"/>
      <c r="DS96" s="493"/>
      <c r="DT96" s="493"/>
      <c r="DU96" s="493"/>
      <c r="DV96" s="493"/>
      <c r="DW96" s="493"/>
      <c r="DX96" s="571"/>
    </row>
    <row r="97" spans="2:128" x14ac:dyDescent="0.2">
      <c r="B97" s="570"/>
      <c r="C97" s="571"/>
      <c r="D97" s="571"/>
      <c r="E97" s="571"/>
      <c r="F97" s="571"/>
      <c r="G97" s="571"/>
      <c r="H97" s="571"/>
      <c r="I97" s="571"/>
      <c r="J97" s="571"/>
      <c r="K97" s="571"/>
      <c r="L97" s="571"/>
      <c r="M97" s="571"/>
      <c r="N97" s="571"/>
      <c r="O97" s="571"/>
      <c r="P97" s="571"/>
      <c r="Q97" s="571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71"/>
      <c r="AE97" s="571"/>
      <c r="AF97" s="571"/>
      <c r="AG97" s="571"/>
      <c r="AH97" s="571"/>
      <c r="AI97" s="571"/>
      <c r="AJ97" s="571"/>
      <c r="AK97" s="571"/>
      <c r="AL97" s="571"/>
      <c r="AM97" s="571"/>
      <c r="AN97" s="571"/>
      <c r="AO97" s="571"/>
      <c r="AP97" s="571"/>
      <c r="AQ97" s="571"/>
      <c r="AR97" s="571"/>
      <c r="AS97" s="571"/>
      <c r="AT97" s="571"/>
      <c r="AU97" s="571"/>
      <c r="AV97" s="571"/>
      <c r="AW97" s="571"/>
      <c r="AX97" s="571"/>
      <c r="AY97" s="571"/>
      <c r="AZ97" s="571"/>
      <c r="BA97" s="571"/>
      <c r="BB97" s="571"/>
      <c r="BC97" s="571"/>
      <c r="BD97" s="571"/>
      <c r="BE97" s="571"/>
      <c r="BF97" s="571"/>
      <c r="BG97" s="571"/>
      <c r="BH97" s="571"/>
      <c r="BI97" s="571"/>
      <c r="BJ97" s="571"/>
      <c r="BK97" s="571"/>
      <c r="BL97" s="571"/>
      <c r="BM97" s="571"/>
      <c r="BN97" s="571"/>
      <c r="BO97" s="571"/>
      <c r="BP97" s="571"/>
      <c r="BQ97" s="571"/>
      <c r="BR97" s="571"/>
      <c r="BS97" s="571"/>
      <c r="BT97" s="571"/>
      <c r="BU97" s="571"/>
      <c r="BV97" s="571"/>
      <c r="BW97" s="571"/>
      <c r="BX97" s="571"/>
      <c r="BY97" s="571"/>
      <c r="BZ97" s="571"/>
      <c r="CA97" s="571"/>
      <c r="CB97" s="571"/>
      <c r="CC97" s="571"/>
      <c r="CD97" s="571"/>
      <c r="CE97" s="571"/>
      <c r="CF97" s="571"/>
      <c r="CG97" s="571"/>
      <c r="CH97" s="571"/>
      <c r="CI97" s="571"/>
      <c r="CJ97" s="571"/>
      <c r="CK97" s="571"/>
      <c r="CL97" s="571"/>
      <c r="CM97" s="571"/>
      <c r="CN97" s="571"/>
      <c r="CO97" s="571"/>
      <c r="CP97" s="571"/>
      <c r="CQ97" s="571"/>
      <c r="CR97" s="571"/>
      <c r="CS97" s="571"/>
      <c r="CT97" s="571"/>
      <c r="CU97" s="571"/>
      <c r="CV97" s="571"/>
      <c r="CW97" s="571"/>
      <c r="CX97" s="571"/>
      <c r="CY97" s="571"/>
      <c r="CZ97" s="571"/>
      <c r="DA97" s="571"/>
      <c r="DB97" s="571"/>
      <c r="DC97" s="571"/>
      <c r="DD97" s="571"/>
      <c r="DE97" s="571"/>
      <c r="DF97" s="571"/>
      <c r="DG97" s="571"/>
      <c r="DH97" s="571"/>
      <c r="DI97" s="571"/>
      <c r="DJ97" s="571"/>
      <c r="DK97" s="571"/>
      <c r="DL97" s="571"/>
      <c r="DM97" s="571"/>
      <c r="DN97" s="571"/>
      <c r="DO97" s="571"/>
      <c r="DP97" s="571"/>
      <c r="DQ97" s="571"/>
      <c r="DR97" s="571"/>
      <c r="DS97" s="571"/>
      <c r="DT97" s="571"/>
      <c r="DU97" s="571"/>
      <c r="DV97" s="571"/>
      <c r="DW97" s="571"/>
      <c r="DX97" s="571"/>
    </row>
    <row r="98" spans="2:128" x14ac:dyDescent="0.2">
      <c r="B98" s="570"/>
      <c r="C98" s="571"/>
      <c r="D98" s="571"/>
      <c r="E98" s="571"/>
      <c r="F98" s="571"/>
      <c r="G98" s="571"/>
      <c r="H98" s="571"/>
      <c r="I98" s="571"/>
      <c r="J98" s="571"/>
      <c r="K98" s="571"/>
      <c r="L98" s="571"/>
      <c r="M98" s="571"/>
      <c r="N98" s="571"/>
      <c r="O98" s="571"/>
      <c r="P98" s="571"/>
      <c r="Q98" s="57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1"/>
      <c r="AE98" s="571"/>
      <c r="AF98" s="571"/>
      <c r="AG98" s="571"/>
      <c r="AH98" s="571"/>
      <c r="AI98" s="571"/>
      <c r="AJ98" s="571"/>
      <c r="AK98" s="571"/>
      <c r="AL98" s="571"/>
      <c r="AM98" s="571"/>
      <c r="AN98" s="571"/>
      <c r="AO98" s="571"/>
      <c r="AP98" s="571"/>
      <c r="AQ98" s="571"/>
      <c r="AR98" s="571"/>
      <c r="AS98" s="571"/>
      <c r="AT98" s="571"/>
      <c r="AU98" s="571"/>
      <c r="AV98" s="571"/>
      <c r="AW98" s="571"/>
      <c r="AX98" s="571"/>
      <c r="AY98" s="571"/>
      <c r="AZ98" s="571"/>
      <c r="BA98" s="571"/>
      <c r="BB98" s="571"/>
      <c r="BC98" s="571"/>
      <c r="BD98" s="571"/>
      <c r="BE98" s="571"/>
      <c r="BF98" s="571"/>
      <c r="BG98" s="571"/>
      <c r="BH98" s="571"/>
      <c r="BI98" s="571"/>
      <c r="BJ98" s="571"/>
      <c r="BK98" s="571"/>
      <c r="BL98" s="571"/>
      <c r="BM98" s="571"/>
      <c r="BN98" s="571"/>
      <c r="BO98" s="571"/>
      <c r="BP98" s="571"/>
      <c r="BQ98" s="571"/>
      <c r="BR98" s="571"/>
      <c r="BS98" s="571"/>
      <c r="BT98" s="571"/>
      <c r="BU98" s="571"/>
      <c r="BV98" s="571"/>
      <c r="BW98" s="571"/>
      <c r="BX98" s="571"/>
      <c r="BY98" s="571"/>
      <c r="BZ98" s="571"/>
      <c r="CA98" s="571"/>
      <c r="CB98" s="571"/>
      <c r="CC98" s="571"/>
      <c r="CD98" s="571"/>
      <c r="CE98" s="571"/>
      <c r="CF98" s="571"/>
      <c r="CG98" s="571"/>
      <c r="CH98" s="571"/>
      <c r="CI98" s="571"/>
      <c r="CJ98" s="571"/>
      <c r="CK98" s="571"/>
      <c r="CL98" s="571"/>
      <c r="CM98" s="571"/>
      <c r="CN98" s="571"/>
      <c r="CO98" s="571"/>
      <c r="CP98" s="571"/>
      <c r="CQ98" s="571"/>
      <c r="CR98" s="571"/>
      <c r="CS98" s="571"/>
      <c r="CT98" s="571"/>
      <c r="CU98" s="571"/>
      <c r="CV98" s="571"/>
      <c r="CW98" s="571"/>
      <c r="CX98" s="571"/>
      <c r="CY98" s="571"/>
      <c r="CZ98" s="571"/>
      <c r="DA98" s="571"/>
      <c r="DB98" s="571"/>
      <c r="DC98" s="571"/>
      <c r="DD98" s="571"/>
      <c r="DE98" s="571"/>
      <c r="DF98" s="571"/>
      <c r="DG98" s="571"/>
      <c r="DH98" s="571"/>
      <c r="DI98" s="571"/>
      <c r="DJ98" s="571"/>
      <c r="DK98" s="571"/>
      <c r="DL98" s="571"/>
      <c r="DM98" s="571"/>
      <c r="DN98" s="571"/>
      <c r="DO98" s="571"/>
      <c r="DP98" s="571"/>
      <c r="DQ98" s="571"/>
      <c r="DR98" s="571"/>
      <c r="DS98" s="571"/>
      <c r="DT98" s="571"/>
      <c r="DU98" s="571"/>
      <c r="DV98" s="571"/>
      <c r="DW98" s="571"/>
      <c r="DX98" s="571"/>
    </row>
    <row r="99" spans="2:128" x14ac:dyDescent="0.2">
      <c r="B99" s="570" t="s">
        <v>555</v>
      </c>
      <c r="C99" s="572" t="s">
        <v>556</v>
      </c>
      <c r="D99" s="571"/>
      <c r="E99" s="571"/>
      <c r="F99" s="571"/>
      <c r="G99" s="571"/>
      <c r="H99" s="571"/>
      <c r="I99" s="571"/>
      <c r="J99" s="571"/>
      <c r="K99" s="571"/>
      <c r="L99" s="571"/>
      <c r="M99" s="571"/>
      <c r="N99" s="571"/>
      <c r="O99" s="571"/>
      <c r="P99" s="571"/>
      <c r="Q99" s="571"/>
      <c r="R99" s="571"/>
      <c r="S99" s="571"/>
      <c r="T99" s="571"/>
      <c r="U99" s="571"/>
      <c r="V99" s="571"/>
      <c r="W99" s="571"/>
      <c r="X99" s="571"/>
      <c r="Y99" s="571"/>
      <c r="Z99" s="571"/>
      <c r="AA99" s="571"/>
      <c r="AB99" s="571"/>
      <c r="AC99" s="571"/>
      <c r="AD99" s="571"/>
      <c r="AE99" s="571"/>
      <c r="AF99" s="571"/>
      <c r="AG99" s="571"/>
      <c r="AH99" s="571"/>
      <c r="AI99" s="571"/>
      <c r="AJ99" s="571"/>
      <c r="AK99" s="571"/>
      <c r="AL99" s="571"/>
      <c r="AM99" s="571"/>
      <c r="AN99" s="571"/>
      <c r="AO99" s="571"/>
      <c r="AP99" s="571"/>
      <c r="AQ99" s="571"/>
      <c r="AR99" s="571"/>
      <c r="AS99" s="571"/>
      <c r="AT99" s="571"/>
      <c r="AU99" s="571"/>
      <c r="AV99" s="571"/>
      <c r="AW99" s="571"/>
      <c r="AX99" s="571"/>
      <c r="AY99" s="571"/>
      <c r="AZ99" s="571"/>
      <c r="BA99" s="571"/>
      <c r="BB99" s="571"/>
      <c r="BC99" s="571"/>
      <c r="BD99" s="571"/>
      <c r="BE99" s="571"/>
      <c r="BF99" s="571"/>
      <c r="BG99" s="571"/>
      <c r="BH99" s="571"/>
      <c r="BI99" s="571"/>
      <c r="BJ99" s="571"/>
      <c r="BK99" s="571"/>
      <c r="BL99" s="571"/>
      <c r="BM99" s="571"/>
      <c r="BN99" s="571"/>
      <c r="BO99" s="571"/>
      <c r="BP99" s="571"/>
      <c r="BQ99" s="571"/>
      <c r="BR99" s="571"/>
      <c r="BS99" s="571"/>
      <c r="BT99" s="571"/>
      <c r="BU99" s="571"/>
      <c r="BV99" s="571"/>
      <c r="BW99" s="571"/>
      <c r="BX99" s="571"/>
      <c r="BY99" s="571"/>
      <c r="BZ99" s="571"/>
      <c r="CA99" s="571"/>
      <c r="CB99" s="571"/>
      <c r="CC99" s="571"/>
      <c r="CD99" s="571"/>
      <c r="CE99" s="571"/>
      <c r="CF99" s="571"/>
      <c r="CG99" s="571"/>
      <c r="CH99" s="571"/>
      <c r="CI99" s="571"/>
      <c r="CJ99" s="571"/>
      <c r="CK99" s="571"/>
      <c r="CL99" s="571"/>
      <c r="CM99" s="571"/>
      <c r="CN99" s="571"/>
      <c r="CO99" s="571"/>
      <c r="CP99" s="571"/>
      <c r="CQ99" s="571"/>
      <c r="CR99" s="571"/>
      <c r="CS99" s="571"/>
      <c r="CT99" s="571"/>
      <c r="CU99" s="571"/>
      <c r="CV99" s="571"/>
      <c r="CW99" s="571"/>
      <c r="CX99" s="571"/>
      <c r="CY99" s="571"/>
      <c r="CZ99" s="571"/>
      <c r="DA99" s="571"/>
      <c r="DB99" s="571"/>
      <c r="DC99" s="571"/>
      <c r="DD99" s="571"/>
      <c r="DE99" s="571"/>
      <c r="DF99" s="571"/>
      <c r="DG99" s="571"/>
      <c r="DH99" s="571"/>
      <c r="DI99" s="571"/>
      <c r="DJ99" s="571"/>
      <c r="DK99" s="571"/>
      <c r="DL99" s="571"/>
      <c r="DM99" s="571"/>
      <c r="DN99" s="571"/>
      <c r="DO99" s="571"/>
      <c r="DP99" s="571"/>
      <c r="DQ99" s="571"/>
      <c r="DR99" s="571"/>
      <c r="DS99" s="571"/>
      <c r="DT99" s="571"/>
      <c r="DU99" s="571"/>
      <c r="DV99" s="571"/>
      <c r="DW99" s="571"/>
      <c r="DX99" s="571"/>
    </row>
    <row r="100" spans="2:128" x14ac:dyDescent="0.2">
      <c r="B100" s="573" t="s">
        <v>51</v>
      </c>
      <c r="C100" s="571" t="s">
        <v>557</v>
      </c>
      <c r="D100" s="571"/>
      <c r="E100" s="571"/>
      <c r="F100" s="571"/>
      <c r="G100" s="571"/>
      <c r="H100" s="571"/>
      <c r="I100" s="571"/>
      <c r="J100" s="571"/>
      <c r="K100" s="571"/>
      <c r="L100" s="571"/>
      <c r="M100" s="571"/>
      <c r="N100" s="571"/>
      <c r="O100" s="571"/>
      <c r="P100" s="571"/>
      <c r="Q100" s="571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71"/>
      <c r="AE100" s="571"/>
      <c r="AF100" s="571"/>
      <c r="AG100" s="571"/>
      <c r="AH100" s="571"/>
      <c r="AI100" s="571"/>
      <c r="AJ100" s="571"/>
      <c r="AK100" s="571"/>
      <c r="AL100" s="571"/>
      <c r="AM100" s="571"/>
      <c r="AN100" s="571"/>
      <c r="AO100" s="571"/>
      <c r="AP100" s="571"/>
      <c r="AQ100" s="571"/>
      <c r="AR100" s="571"/>
      <c r="AS100" s="571"/>
      <c r="AT100" s="571"/>
      <c r="AU100" s="571"/>
      <c r="AV100" s="571"/>
      <c r="AW100" s="571"/>
      <c r="AX100" s="571"/>
      <c r="AY100" s="571"/>
      <c r="AZ100" s="571"/>
      <c r="BA100" s="571"/>
      <c r="BB100" s="571"/>
      <c r="BC100" s="571"/>
      <c r="BD100" s="571"/>
      <c r="BE100" s="571"/>
      <c r="BF100" s="571"/>
      <c r="BG100" s="571"/>
      <c r="BH100" s="571"/>
      <c r="BI100" s="571"/>
      <c r="BJ100" s="571"/>
      <c r="BK100" s="571"/>
      <c r="BL100" s="571"/>
      <c r="BM100" s="571"/>
      <c r="BN100" s="571"/>
      <c r="BO100" s="571"/>
      <c r="BP100" s="571"/>
      <c r="BQ100" s="571"/>
      <c r="BR100" s="571"/>
      <c r="BS100" s="571"/>
      <c r="BT100" s="571"/>
      <c r="BU100" s="571"/>
      <c r="BV100" s="571"/>
      <c r="BW100" s="571"/>
      <c r="BX100" s="571"/>
      <c r="BY100" s="571"/>
      <c r="BZ100" s="571"/>
      <c r="CA100" s="571"/>
      <c r="CB100" s="571"/>
      <c r="CC100" s="571"/>
      <c r="CD100" s="571"/>
      <c r="CE100" s="571"/>
      <c r="CF100" s="571"/>
      <c r="CG100" s="571"/>
      <c r="CH100" s="571"/>
      <c r="CI100" s="571"/>
      <c r="CJ100" s="571"/>
      <c r="CK100" s="571"/>
      <c r="CL100" s="571"/>
      <c r="CM100" s="571"/>
      <c r="CN100" s="571"/>
      <c r="CO100" s="571"/>
      <c r="CP100" s="571"/>
      <c r="CQ100" s="571"/>
      <c r="CR100" s="571"/>
      <c r="CS100" s="571"/>
      <c r="CT100" s="571"/>
      <c r="CU100" s="571"/>
      <c r="CV100" s="571"/>
      <c r="CW100" s="571"/>
      <c r="CX100" s="571"/>
      <c r="CY100" s="571"/>
      <c r="CZ100" s="571"/>
      <c r="DA100" s="571"/>
      <c r="DB100" s="571"/>
      <c r="DC100" s="571"/>
      <c r="DD100" s="571"/>
      <c r="DE100" s="571"/>
      <c r="DF100" s="571"/>
      <c r="DG100" s="571"/>
      <c r="DH100" s="571"/>
      <c r="DI100" s="571"/>
      <c r="DJ100" s="571"/>
      <c r="DK100" s="571"/>
      <c r="DL100" s="571"/>
      <c r="DM100" s="571"/>
      <c r="DN100" s="571"/>
      <c r="DO100" s="571"/>
      <c r="DP100" s="571"/>
      <c r="DQ100" s="571"/>
      <c r="DR100" s="571"/>
      <c r="DS100" s="571"/>
      <c r="DT100" s="571"/>
      <c r="DU100" s="571"/>
      <c r="DV100" s="571"/>
      <c r="DW100" s="571"/>
      <c r="DX100" s="571"/>
    </row>
    <row r="101" spans="2:128" x14ac:dyDescent="0.2">
      <c r="B101" s="573" t="s">
        <v>52</v>
      </c>
      <c r="C101" s="571" t="s">
        <v>558</v>
      </c>
      <c r="D101" s="571"/>
      <c r="E101" s="571"/>
      <c r="F101" s="571"/>
      <c r="G101" s="571"/>
      <c r="H101" s="571"/>
      <c r="I101" s="571"/>
      <c r="J101" s="571"/>
      <c r="K101" s="571"/>
      <c r="L101" s="571"/>
      <c r="M101" s="571"/>
      <c r="N101" s="571"/>
      <c r="O101" s="571"/>
      <c r="P101" s="571"/>
      <c r="Q101" s="571"/>
      <c r="R101" s="571"/>
      <c r="S101" s="571"/>
      <c r="T101" s="571"/>
      <c r="U101" s="571"/>
      <c r="V101" s="571"/>
      <c r="W101" s="571"/>
      <c r="X101" s="571"/>
      <c r="Y101" s="571"/>
      <c r="Z101" s="571"/>
      <c r="AA101" s="571"/>
      <c r="AB101" s="571"/>
      <c r="AC101" s="571"/>
      <c r="AD101" s="571"/>
      <c r="AE101" s="571"/>
      <c r="AF101" s="571"/>
      <c r="AG101" s="571"/>
      <c r="AH101" s="571"/>
      <c r="AI101" s="571"/>
      <c r="AJ101" s="571"/>
      <c r="AK101" s="571"/>
      <c r="AL101" s="571"/>
      <c r="AM101" s="571"/>
      <c r="AN101" s="571"/>
      <c r="AO101" s="571"/>
      <c r="AP101" s="571"/>
      <c r="AQ101" s="571"/>
      <c r="AR101" s="571"/>
      <c r="AS101" s="571"/>
      <c r="AT101" s="571"/>
      <c r="AU101" s="571"/>
      <c r="AV101" s="571"/>
      <c r="AW101" s="571"/>
      <c r="AX101" s="571"/>
      <c r="AY101" s="571"/>
      <c r="AZ101" s="571"/>
      <c r="BA101" s="571"/>
      <c r="BB101" s="571"/>
      <c r="BC101" s="571"/>
      <c r="BD101" s="571"/>
      <c r="BE101" s="571"/>
      <c r="BF101" s="571"/>
      <c r="BG101" s="571"/>
      <c r="BH101" s="571"/>
      <c r="BI101" s="571"/>
      <c r="BJ101" s="571"/>
      <c r="BK101" s="571"/>
      <c r="BL101" s="571"/>
      <c r="BM101" s="571"/>
      <c r="BN101" s="571"/>
      <c r="BO101" s="571"/>
      <c r="BP101" s="571"/>
      <c r="BQ101" s="571"/>
      <c r="BR101" s="571"/>
      <c r="BS101" s="571"/>
      <c r="BT101" s="571"/>
      <c r="BU101" s="571"/>
      <c r="BV101" s="571"/>
      <c r="BW101" s="571"/>
      <c r="BX101" s="571"/>
      <c r="BY101" s="571"/>
      <c r="BZ101" s="571"/>
      <c r="CA101" s="571"/>
      <c r="CB101" s="571"/>
      <c r="CC101" s="571"/>
      <c r="CD101" s="571"/>
      <c r="CE101" s="571"/>
      <c r="CF101" s="571"/>
      <c r="CG101" s="571"/>
      <c r="CH101" s="571"/>
      <c r="CI101" s="571"/>
      <c r="CJ101" s="571"/>
      <c r="CK101" s="571"/>
      <c r="CL101" s="571"/>
      <c r="CM101" s="571"/>
      <c r="CN101" s="571"/>
      <c r="CO101" s="571"/>
      <c r="CP101" s="571"/>
      <c r="CQ101" s="571"/>
      <c r="CR101" s="571"/>
      <c r="CS101" s="571"/>
      <c r="CT101" s="571"/>
      <c r="CU101" s="571"/>
      <c r="CV101" s="571"/>
      <c r="CW101" s="571"/>
      <c r="CX101" s="571"/>
      <c r="CY101" s="571"/>
      <c r="CZ101" s="571"/>
      <c r="DA101" s="571"/>
      <c r="DB101" s="571"/>
      <c r="DC101" s="571"/>
      <c r="DD101" s="571"/>
      <c r="DE101" s="571"/>
      <c r="DF101" s="571"/>
      <c r="DG101" s="571"/>
      <c r="DH101" s="571"/>
      <c r="DI101" s="571"/>
      <c r="DJ101" s="571"/>
      <c r="DK101" s="571"/>
      <c r="DL101" s="571"/>
      <c r="DM101" s="571"/>
      <c r="DN101" s="571"/>
      <c r="DO101" s="571"/>
      <c r="DP101" s="571"/>
      <c r="DQ101" s="571"/>
      <c r="DR101" s="571"/>
      <c r="DS101" s="571"/>
      <c r="DT101" s="571"/>
      <c r="DU101" s="571"/>
      <c r="DV101" s="571"/>
      <c r="DW101" s="571"/>
      <c r="DX101" s="571"/>
    </row>
    <row r="102" spans="2:128" x14ac:dyDescent="0.2">
      <c r="B102" s="573" t="s">
        <v>53</v>
      </c>
      <c r="C102" s="571" t="s">
        <v>559</v>
      </c>
      <c r="D102" s="571"/>
      <c r="E102" s="571"/>
      <c r="F102" s="571"/>
      <c r="G102" s="571"/>
      <c r="H102" s="571"/>
      <c r="I102" s="571"/>
      <c r="J102" s="571"/>
      <c r="K102" s="571"/>
      <c r="L102" s="571"/>
      <c r="M102" s="571"/>
      <c r="N102" s="571"/>
      <c r="O102" s="571"/>
      <c r="P102" s="571"/>
      <c r="Q102" s="571"/>
      <c r="R102" s="571"/>
      <c r="S102" s="571"/>
      <c r="T102" s="571"/>
      <c r="U102" s="571"/>
      <c r="V102" s="571"/>
      <c r="W102" s="571"/>
      <c r="X102" s="571"/>
      <c r="Y102" s="571"/>
      <c r="Z102" s="571"/>
      <c r="AA102" s="571"/>
      <c r="AB102" s="571"/>
      <c r="AC102" s="571"/>
      <c r="AD102" s="571"/>
      <c r="AE102" s="571"/>
      <c r="AF102" s="571"/>
      <c r="AG102" s="571"/>
      <c r="AH102" s="571"/>
      <c r="AI102" s="571"/>
      <c r="AJ102" s="571"/>
      <c r="AK102" s="571"/>
      <c r="AL102" s="571"/>
      <c r="AM102" s="571"/>
      <c r="AN102" s="571"/>
      <c r="AO102" s="571"/>
      <c r="AP102" s="571"/>
      <c r="AQ102" s="571"/>
      <c r="AR102" s="571"/>
      <c r="AS102" s="571"/>
      <c r="AT102" s="571"/>
      <c r="AU102" s="571"/>
      <c r="AV102" s="571"/>
      <c r="AW102" s="571"/>
      <c r="AX102" s="571"/>
      <c r="AY102" s="571"/>
      <c r="AZ102" s="571"/>
      <c r="BA102" s="571"/>
      <c r="BB102" s="571"/>
      <c r="BC102" s="571"/>
      <c r="BD102" s="571"/>
      <c r="BE102" s="571"/>
      <c r="BF102" s="571"/>
      <c r="BG102" s="571"/>
      <c r="BH102" s="571"/>
      <c r="BI102" s="571"/>
      <c r="BJ102" s="571"/>
      <c r="BK102" s="571"/>
      <c r="BL102" s="571"/>
      <c r="BM102" s="571"/>
      <c r="BN102" s="571"/>
      <c r="BO102" s="571"/>
      <c r="BP102" s="571"/>
      <c r="BQ102" s="571"/>
      <c r="BR102" s="571"/>
      <c r="BS102" s="571"/>
      <c r="BT102" s="571"/>
      <c r="BU102" s="571"/>
      <c r="BV102" s="571"/>
      <c r="BW102" s="571"/>
      <c r="BX102" s="571"/>
      <c r="BY102" s="571"/>
      <c r="BZ102" s="571"/>
      <c r="CA102" s="571"/>
      <c r="CB102" s="571"/>
      <c r="CC102" s="571"/>
      <c r="CD102" s="571"/>
      <c r="CE102" s="571"/>
      <c r="CF102" s="571"/>
      <c r="CG102" s="571"/>
      <c r="CH102" s="571"/>
      <c r="CI102" s="571"/>
      <c r="CJ102" s="571"/>
      <c r="CK102" s="571"/>
      <c r="CL102" s="571"/>
      <c r="CM102" s="571"/>
      <c r="CN102" s="571"/>
      <c r="CO102" s="571"/>
      <c r="CP102" s="571"/>
      <c r="CQ102" s="571"/>
      <c r="CR102" s="571"/>
      <c r="CS102" s="571"/>
      <c r="CT102" s="571"/>
      <c r="CU102" s="571"/>
      <c r="CV102" s="571"/>
      <c r="CW102" s="571"/>
      <c r="CX102" s="571"/>
      <c r="CY102" s="571"/>
      <c r="CZ102" s="571"/>
      <c r="DA102" s="571"/>
      <c r="DB102" s="571"/>
      <c r="DC102" s="571"/>
      <c r="DD102" s="571"/>
      <c r="DE102" s="571"/>
      <c r="DF102" s="571"/>
      <c r="DG102" s="571"/>
      <c r="DH102" s="571"/>
      <c r="DI102" s="571"/>
      <c r="DJ102" s="571"/>
      <c r="DK102" s="571"/>
      <c r="DL102" s="571"/>
      <c r="DM102" s="571"/>
      <c r="DN102" s="571"/>
      <c r="DO102" s="571"/>
      <c r="DP102" s="571"/>
      <c r="DQ102" s="571"/>
      <c r="DR102" s="571"/>
      <c r="DS102" s="571"/>
      <c r="DT102" s="571"/>
      <c r="DU102" s="571"/>
      <c r="DV102" s="571"/>
      <c r="DW102" s="571"/>
      <c r="DX102" s="571"/>
    </row>
    <row r="103" spans="2:128" x14ac:dyDescent="0.2">
      <c r="B103" s="573" t="s">
        <v>54</v>
      </c>
      <c r="C103" s="571" t="s">
        <v>560</v>
      </c>
      <c r="D103" s="571"/>
      <c r="E103" s="571"/>
      <c r="F103" s="571"/>
      <c r="G103" s="571"/>
      <c r="H103" s="571"/>
      <c r="I103" s="571"/>
      <c r="J103" s="571"/>
      <c r="K103" s="571"/>
      <c r="L103" s="571"/>
      <c r="M103" s="571"/>
      <c r="N103" s="571"/>
      <c r="O103" s="571"/>
      <c r="P103" s="571"/>
      <c r="Q103" s="571"/>
      <c r="R103" s="571"/>
      <c r="S103" s="571"/>
      <c r="T103" s="571"/>
      <c r="U103" s="571"/>
      <c r="V103" s="571"/>
      <c r="W103" s="571"/>
      <c r="X103" s="571"/>
      <c r="Y103" s="571"/>
      <c r="Z103" s="571"/>
      <c r="AA103" s="571"/>
      <c r="AB103" s="571"/>
      <c r="AC103" s="571"/>
      <c r="AD103" s="571"/>
      <c r="AE103" s="571"/>
      <c r="AF103" s="571"/>
      <c r="AG103" s="571"/>
      <c r="AH103" s="571"/>
      <c r="AI103" s="571"/>
      <c r="AJ103" s="571"/>
      <c r="AK103" s="571"/>
      <c r="AL103" s="571"/>
      <c r="AM103" s="571"/>
      <c r="AN103" s="571"/>
      <c r="AO103" s="571"/>
      <c r="AP103" s="571"/>
      <c r="AQ103" s="571"/>
      <c r="AR103" s="571"/>
      <c r="AS103" s="571"/>
      <c r="AT103" s="571"/>
      <c r="AU103" s="571"/>
      <c r="AV103" s="571"/>
      <c r="AW103" s="571"/>
      <c r="AX103" s="571"/>
      <c r="AY103" s="571"/>
      <c r="AZ103" s="571"/>
      <c r="BA103" s="571"/>
      <c r="BB103" s="571"/>
      <c r="BC103" s="571"/>
      <c r="BD103" s="571"/>
      <c r="BE103" s="571"/>
      <c r="BF103" s="571"/>
      <c r="BG103" s="571"/>
      <c r="BH103" s="571"/>
      <c r="BI103" s="571"/>
      <c r="BJ103" s="571"/>
      <c r="BK103" s="571"/>
      <c r="BL103" s="571"/>
      <c r="BM103" s="571"/>
      <c r="BN103" s="571"/>
      <c r="BO103" s="571"/>
      <c r="BP103" s="571"/>
      <c r="BQ103" s="571"/>
      <c r="BR103" s="571"/>
      <c r="BS103" s="571"/>
      <c r="BT103" s="571"/>
      <c r="BU103" s="571"/>
      <c r="BV103" s="571"/>
      <c r="BW103" s="571"/>
      <c r="BX103" s="571"/>
      <c r="BY103" s="571"/>
      <c r="BZ103" s="571"/>
      <c r="CA103" s="571"/>
      <c r="CB103" s="571"/>
      <c r="CC103" s="571"/>
      <c r="CD103" s="571"/>
      <c r="CE103" s="571"/>
      <c r="CF103" s="571"/>
      <c r="CG103" s="571"/>
      <c r="CH103" s="571"/>
      <c r="CI103" s="571"/>
      <c r="CJ103" s="571"/>
      <c r="CK103" s="571"/>
      <c r="CL103" s="571"/>
      <c r="CM103" s="571"/>
      <c r="CN103" s="571"/>
      <c r="CO103" s="571"/>
      <c r="CP103" s="571"/>
      <c r="CQ103" s="571"/>
      <c r="CR103" s="571"/>
      <c r="CS103" s="571"/>
      <c r="CT103" s="571"/>
      <c r="CU103" s="571"/>
      <c r="CV103" s="571"/>
      <c r="CW103" s="571"/>
      <c r="CX103" s="571"/>
      <c r="CY103" s="571"/>
      <c r="CZ103" s="571"/>
      <c r="DA103" s="571"/>
      <c r="DB103" s="571"/>
      <c r="DC103" s="571"/>
      <c r="DD103" s="571"/>
      <c r="DE103" s="571"/>
      <c r="DF103" s="571"/>
      <c r="DG103" s="571"/>
      <c r="DH103" s="571"/>
      <c r="DI103" s="571"/>
      <c r="DJ103" s="571"/>
      <c r="DK103" s="571"/>
      <c r="DL103" s="571"/>
      <c r="DM103" s="571"/>
      <c r="DN103" s="571"/>
      <c r="DO103" s="571"/>
      <c r="DP103" s="571"/>
      <c r="DQ103" s="571"/>
      <c r="DR103" s="571"/>
      <c r="DS103" s="571"/>
      <c r="DT103" s="571"/>
      <c r="DU103" s="571"/>
      <c r="DV103" s="571"/>
      <c r="DW103" s="571"/>
      <c r="DX103" s="571"/>
    </row>
    <row r="104" spans="2:128" x14ac:dyDescent="0.2">
      <c r="B104" s="573" t="s">
        <v>55</v>
      </c>
      <c r="C104" s="571" t="s">
        <v>561</v>
      </c>
      <c r="D104" s="571"/>
      <c r="E104" s="571"/>
      <c r="F104" s="571"/>
      <c r="G104" s="571"/>
      <c r="H104" s="571"/>
      <c r="I104" s="571"/>
      <c r="J104" s="571"/>
      <c r="K104" s="571"/>
      <c r="L104" s="571"/>
      <c r="M104" s="571"/>
      <c r="N104" s="571"/>
      <c r="O104" s="571"/>
      <c r="P104" s="571"/>
      <c r="Q104" s="571"/>
      <c r="R104" s="571"/>
      <c r="S104" s="571"/>
      <c r="T104" s="571"/>
      <c r="U104" s="571"/>
      <c r="V104" s="571"/>
      <c r="W104" s="571"/>
      <c r="X104" s="571"/>
      <c r="Y104" s="571"/>
      <c r="Z104" s="571"/>
      <c r="AA104" s="571"/>
      <c r="AB104" s="571"/>
      <c r="AC104" s="571"/>
      <c r="AD104" s="571"/>
      <c r="AE104" s="571"/>
      <c r="AF104" s="571"/>
      <c r="AG104" s="571"/>
      <c r="AH104" s="571"/>
      <c r="AI104" s="571"/>
      <c r="AJ104" s="571"/>
      <c r="AK104" s="571"/>
      <c r="AL104" s="571"/>
      <c r="AM104" s="571"/>
      <c r="AN104" s="571"/>
      <c r="AO104" s="571"/>
      <c r="AP104" s="571"/>
      <c r="AQ104" s="571"/>
      <c r="AR104" s="571"/>
      <c r="AS104" s="571"/>
      <c r="AT104" s="571"/>
      <c r="AU104" s="571"/>
      <c r="AV104" s="571"/>
      <c r="AW104" s="571"/>
      <c r="AX104" s="571"/>
      <c r="AY104" s="571"/>
      <c r="AZ104" s="571"/>
      <c r="BA104" s="571"/>
      <c r="BB104" s="571"/>
      <c r="BC104" s="571"/>
      <c r="BD104" s="571"/>
      <c r="BE104" s="571"/>
      <c r="BF104" s="571"/>
      <c r="BG104" s="571"/>
      <c r="BH104" s="571"/>
      <c r="BI104" s="571"/>
      <c r="BJ104" s="571"/>
      <c r="BK104" s="571"/>
      <c r="BL104" s="571"/>
      <c r="BM104" s="571"/>
      <c r="BN104" s="571"/>
      <c r="BO104" s="571"/>
      <c r="BP104" s="571"/>
      <c r="BQ104" s="571"/>
      <c r="BR104" s="571"/>
      <c r="BS104" s="571"/>
      <c r="BT104" s="571"/>
      <c r="BU104" s="571"/>
      <c r="BV104" s="571"/>
      <c r="BW104" s="571"/>
      <c r="BX104" s="571"/>
      <c r="BY104" s="571"/>
      <c r="BZ104" s="571"/>
      <c r="CA104" s="571"/>
      <c r="CB104" s="571"/>
      <c r="CC104" s="571"/>
      <c r="CD104" s="571"/>
      <c r="CE104" s="571"/>
      <c r="CF104" s="571"/>
      <c r="CG104" s="571"/>
      <c r="CH104" s="571"/>
      <c r="CI104" s="571"/>
      <c r="CJ104" s="571"/>
      <c r="CK104" s="571"/>
      <c r="CL104" s="571"/>
      <c r="CM104" s="571"/>
      <c r="CN104" s="571"/>
      <c r="CO104" s="571"/>
      <c r="CP104" s="571"/>
      <c r="CQ104" s="571"/>
      <c r="CR104" s="571"/>
      <c r="CS104" s="571"/>
      <c r="CT104" s="571"/>
      <c r="CU104" s="571"/>
      <c r="CV104" s="571"/>
      <c r="CW104" s="571"/>
      <c r="CX104" s="571"/>
      <c r="CY104" s="571"/>
      <c r="CZ104" s="571"/>
      <c r="DA104" s="571"/>
      <c r="DB104" s="571"/>
      <c r="DC104" s="571"/>
      <c r="DD104" s="571"/>
      <c r="DE104" s="571"/>
      <c r="DF104" s="571"/>
      <c r="DG104" s="571"/>
      <c r="DH104" s="571"/>
      <c r="DI104" s="571"/>
      <c r="DJ104" s="571"/>
      <c r="DK104" s="571"/>
      <c r="DL104" s="571"/>
      <c r="DM104" s="571"/>
      <c r="DN104" s="571"/>
      <c r="DO104" s="571"/>
      <c r="DP104" s="571"/>
      <c r="DQ104" s="571"/>
      <c r="DR104" s="571"/>
      <c r="DS104" s="571"/>
      <c r="DT104" s="571"/>
      <c r="DU104" s="571"/>
      <c r="DV104" s="571"/>
      <c r="DW104" s="571"/>
      <c r="DX104" s="571"/>
    </row>
    <row r="105" spans="2:128" x14ac:dyDescent="0.2">
      <c r="B105" s="573" t="s">
        <v>56</v>
      </c>
      <c r="C105" s="571" t="s">
        <v>562</v>
      </c>
      <c r="D105" s="571"/>
      <c r="E105" s="571"/>
      <c r="F105" s="571"/>
      <c r="G105" s="571"/>
      <c r="H105" s="571"/>
      <c r="I105" s="571"/>
      <c r="J105" s="571"/>
      <c r="K105" s="571"/>
      <c r="L105" s="571"/>
      <c r="M105" s="571"/>
      <c r="N105" s="571"/>
      <c r="O105" s="571"/>
      <c r="P105" s="571"/>
      <c r="Q105" s="571"/>
      <c r="R105" s="571"/>
      <c r="S105" s="571"/>
      <c r="T105" s="571"/>
      <c r="U105" s="571"/>
      <c r="V105" s="571"/>
      <c r="W105" s="571"/>
      <c r="X105" s="571"/>
      <c r="Y105" s="571"/>
      <c r="Z105" s="571"/>
      <c r="AA105" s="571"/>
      <c r="AB105" s="571"/>
      <c r="AC105" s="571"/>
      <c r="AD105" s="571"/>
      <c r="AE105" s="571"/>
      <c r="AF105" s="571"/>
      <c r="AG105" s="571"/>
      <c r="AH105" s="571"/>
      <c r="AI105" s="571"/>
      <c r="AJ105" s="571"/>
      <c r="AK105" s="571"/>
      <c r="AL105" s="571"/>
      <c r="AM105" s="571"/>
      <c r="AN105" s="571"/>
      <c r="AO105" s="571"/>
      <c r="AP105" s="571"/>
      <c r="AQ105" s="571"/>
      <c r="AR105" s="571"/>
      <c r="AS105" s="571"/>
      <c r="AT105" s="571"/>
      <c r="AU105" s="571"/>
      <c r="AV105" s="571"/>
      <c r="AW105" s="571"/>
      <c r="AX105" s="571"/>
      <c r="AY105" s="571"/>
      <c r="AZ105" s="571"/>
      <c r="BA105" s="571"/>
      <c r="BB105" s="571"/>
      <c r="BC105" s="571"/>
      <c r="BD105" s="571"/>
      <c r="BE105" s="571"/>
      <c r="BF105" s="571"/>
      <c r="BG105" s="571"/>
      <c r="BH105" s="571"/>
      <c r="BI105" s="571"/>
      <c r="BJ105" s="571"/>
      <c r="BK105" s="571"/>
      <c r="BL105" s="571"/>
      <c r="BM105" s="571"/>
      <c r="BN105" s="571"/>
      <c r="BO105" s="571"/>
      <c r="BP105" s="571"/>
      <c r="BQ105" s="571"/>
      <c r="BR105" s="571"/>
      <c r="BS105" s="571"/>
      <c r="BT105" s="571"/>
      <c r="BU105" s="571"/>
      <c r="BV105" s="571"/>
      <c r="BW105" s="571"/>
      <c r="BX105" s="571"/>
      <c r="BY105" s="571"/>
      <c r="BZ105" s="571"/>
      <c r="CA105" s="571"/>
      <c r="CB105" s="571"/>
      <c r="CC105" s="571"/>
      <c r="CD105" s="571"/>
      <c r="CE105" s="571"/>
      <c r="CF105" s="571"/>
      <c r="CG105" s="571"/>
      <c r="CH105" s="571"/>
      <c r="CI105" s="571"/>
      <c r="CJ105" s="571"/>
      <c r="CK105" s="571"/>
      <c r="CL105" s="571"/>
      <c r="CM105" s="571"/>
      <c r="CN105" s="571"/>
      <c r="CO105" s="571"/>
      <c r="CP105" s="571"/>
      <c r="CQ105" s="571"/>
      <c r="CR105" s="571"/>
      <c r="CS105" s="571"/>
      <c r="CT105" s="571"/>
      <c r="CU105" s="571"/>
      <c r="CV105" s="571"/>
      <c r="CW105" s="571"/>
      <c r="CX105" s="571"/>
      <c r="CY105" s="571"/>
      <c r="CZ105" s="571"/>
      <c r="DA105" s="571"/>
      <c r="DB105" s="571"/>
      <c r="DC105" s="571"/>
      <c r="DD105" s="571"/>
      <c r="DE105" s="571"/>
      <c r="DF105" s="571"/>
      <c r="DG105" s="571"/>
      <c r="DH105" s="571"/>
      <c r="DI105" s="571"/>
      <c r="DJ105" s="571"/>
      <c r="DK105" s="571"/>
      <c r="DL105" s="571"/>
      <c r="DM105" s="571"/>
      <c r="DN105" s="571"/>
      <c r="DO105" s="571"/>
      <c r="DP105" s="571"/>
      <c r="DQ105" s="571"/>
      <c r="DR105" s="571"/>
      <c r="DS105" s="571"/>
      <c r="DT105" s="571"/>
      <c r="DU105" s="571"/>
      <c r="DV105" s="571"/>
      <c r="DW105" s="571"/>
      <c r="DX105" s="571"/>
    </row>
    <row r="106" spans="2:128" x14ac:dyDescent="0.2">
      <c r="B106" s="573" t="s">
        <v>57</v>
      </c>
      <c r="C106" s="571" t="s">
        <v>563</v>
      </c>
      <c r="D106" s="571"/>
      <c r="E106" s="571"/>
      <c r="F106" s="571"/>
      <c r="G106" s="571"/>
      <c r="H106" s="571"/>
      <c r="I106" s="571"/>
      <c r="J106" s="571"/>
      <c r="K106" s="571"/>
      <c r="L106" s="571"/>
      <c r="M106" s="571"/>
      <c r="N106" s="571"/>
      <c r="O106" s="571"/>
      <c r="P106" s="571"/>
      <c r="Q106" s="571"/>
      <c r="R106" s="571"/>
      <c r="S106" s="571"/>
      <c r="T106" s="571"/>
      <c r="U106" s="571"/>
      <c r="V106" s="571"/>
      <c r="W106" s="571"/>
      <c r="X106" s="571"/>
      <c r="Y106" s="571"/>
      <c r="Z106" s="571"/>
      <c r="AA106" s="571"/>
      <c r="AB106" s="571"/>
      <c r="AC106" s="571"/>
      <c r="AD106" s="571"/>
      <c r="AE106" s="571"/>
      <c r="AF106" s="571"/>
      <c r="AG106" s="571"/>
      <c r="AH106" s="571"/>
      <c r="AI106" s="571"/>
      <c r="AJ106" s="571"/>
      <c r="AK106" s="571"/>
      <c r="AL106" s="571"/>
      <c r="AM106" s="571"/>
      <c r="AN106" s="571"/>
      <c r="AO106" s="571"/>
      <c r="AP106" s="571"/>
      <c r="AQ106" s="571"/>
      <c r="AR106" s="571"/>
      <c r="AS106" s="571"/>
      <c r="AT106" s="571"/>
      <c r="AU106" s="571"/>
      <c r="AV106" s="571"/>
      <c r="AW106" s="571"/>
      <c r="AX106" s="571"/>
      <c r="AY106" s="571"/>
      <c r="AZ106" s="571"/>
      <c r="BA106" s="571"/>
      <c r="BB106" s="571"/>
      <c r="BC106" s="571"/>
      <c r="BD106" s="571"/>
      <c r="BE106" s="571"/>
      <c r="BF106" s="571"/>
      <c r="BG106" s="571"/>
      <c r="BH106" s="571"/>
      <c r="BI106" s="571"/>
      <c r="BJ106" s="571"/>
      <c r="BK106" s="571"/>
      <c r="BL106" s="571"/>
      <c r="BM106" s="571"/>
      <c r="BN106" s="571"/>
      <c r="BO106" s="571"/>
      <c r="BP106" s="571"/>
      <c r="BQ106" s="571"/>
      <c r="BR106" s="571"/>
      <c r="BS106" s="571"/>
      <c r="BT106" s="571"/>
      <c r="BU106" s="571"/>
      <c r="BV106" s="571"/>
      <c r="BW106" s="571"/>
      <c r="BX106" s="571"/>
      <c r="BY106" s="571"/>
      <c r="BZ106" s="571"/>
      <c r="CA106" s="571"/>
      <c r="CB106" s="571"/>
      <c r="CC106" s="571"/>
      <c r="CD106" s="571"/>
      <c r="CE106" s="571"/>
      <c r="CF106" s="571"/>
      <c r="CG106" s="571"/>
      <c r="CH106" s="571"/>
      <c r="CI106" s="571"/>
      <c r="CJ106" s="571"/>
      <c r="CK106" s="571"/>
      <c r="CL106" s="571"/>
      <c r="CM106" s="571"/>
      <c r="CN106" s="571"/>
      <c r="CO106" s="571"/>
      <c r="CP106" s="571"/>
      <c r="CQ106" s="571"/>
      <c r="CR106" s="571"/>
      <c r="CS106" s="571"/>
      <c r="CT106" s="571"/>
      <c r="CU106" s="571"/>
      <c r="CV106" s="571"/>
      <c r="CW106" s="571"/>
      <c r="CX106" s="571"/>
      <c r="CY106" s="571"/>
      <c r="CZ106" s="571"/>
      <c r="DA106" s="571"/>
      <c r="DB106" s="571"/>
      <c r="DC106" s="571"/>
      <c r="DD106" s="571"/>
      <c r="DE106" s="571"/>
      <c r="DF106" s="571"/>
      <c r="DG106" s="571"/>
      <c r="DH106" s="571"/>
      <c r="DI106" s="571"/>
      <c r="DJ106" s="571"/>
      <c r="DK106" s="571"/>
      <c r="DL106" s="571"/>
      <c r="DM106" s="571"/>
      <c r="DN106" s="571"/>
      <c r="DO106" s="571"/>
      <c r="DP106" s="571"/>
      <c r="DQ106" s="571"/>
      <c r="DR106" s="571"/>
      <c r="DS106" s="571"/>
      <c r="DT106" s="571"/>
      <c r="DU106" s="571"/>
      <c r="DV106" s="571"/>
      <c r="DW106" s="571"/>
      <c r="DX106" s="571"/>
    </row>
    <row r="107" spans="2:128" x14ac:dyDescent="0.2">
      <c r="B107" s="573" t="s">
        <v>58</v>
      </c>
      <c r="C107" s="571" t="s">
        <v>564</v>
      </c>
      <c r="D107" s="571"/>
      <c r="E107" s="571"/>
      <c r="F107" s="571"/>
      <c r="G107" s="571"/>
      <c r="H107" s="571"/>
      <c r="I107" s="571"/>
      <c r="J107" s="571"/>
      <c r="K107" s="571"/>
      <c r="L107" s="571"/>
      <c r="M107" s="571"/>
      <c r="N107" s="571"/>
      <c r="O107" s="571"/>
      <c r="P107" s="571"/>
      <c r="Q107" s="571"/>
      <c r="R107" s="571"/>
      <c r="S107" s="571"/>
      <c r="T107" s="571"/>
      <c r="U107" s="571"/>
      <c r="V107" s="571"/>
      <c r="W107" s="571"/>
      <c r="X107" s="571"/>
      <c r="Y107" s="571"/>
      <c r="Z107" s="571"/>
      <c r="AA107" s="571"/>
      <c r="AB107" s="571"/>
      <c r="AC107" s="571"/>
      <c r="AD107" s="571"/>
      <c r="AE107" s="571"/>
      <c r="AF107" s="571"/>
      <c r="AG107" s="571"/>
      <c r="AH107" s="571"/>
      <c r="AI107" s="571"/>
      <c r="AJ107" s="571"/>
      <c r="AK107" s="571"/>
      <c r="AL107" s="571"/>
      <c r="AM107" s="571"/>
      <c r="AN107" s="571"/>
      <c r="AO107" s="571"/>
      <c r="AP107" s="571"/>
      <c r="AQ107" s="571"/>
      <c r="AR107" s="571"/>
      <c r="AS107" s="571"/>
      <c r="AT107" s="571"/>
      <c r="AU107" s="571"/>
      <c r="AV107" s="571"/>
      <c r="AW107" s="571"/>
      <c r="AX107" s="571"/>
      <c r="AY107" s="571"/>
      <c r="AZ107" s="571"/>
      <c r="BA107" s="571"/>
      <c r="BB107" s="571"/>
      <c r="BC107" s="571"/>
      <c r="BD107" s="571"/>
      <c r="BE107" s="571"/>
      <c r="BF107" s="571"/>
      <c r="BG107" s="571"/>
      <c r="BH107" s="571"/>
      <c r="BI107" s="571"/>
      <c r="BJ107" s="571"/>
      <c r="BK107" s="571"/>
      <c r="BL107" s="571"/>
      <c r="BM107" s="571"/>
      <c r="BN107" s="571"/>
      <c r="BO107" s="571"/>
      <c r="BP107" s="571"/>
      <c r="BQ107" s="571"/>
      <c r="BR107" s="571"/>
      <c r="BS107" s="571"/>
      <c r="BT107" s="571"/>
      <c r="BU107" s="571"/>
      <c r="BV107" s="571"/>
      <c r="BW107" s="571"/>
      <c r="BX107" s="571"/>
      <c r="BY107" s="571"/>
      <c r="BZ107" s="571"/>
      <c r="CA107" s="571"/>
      <c r="CB107" s="571"/>
      <c r="CC107" s="571"/>
      <c r="CD107" s="571"/>
      <c r="CE107" s="571"/>
      <c r="CF107" s="571"/>
      <c r="CG107" s="571"/>
      <c r="CH107" s="571"/>
      <c r="CI107" s="571"/>
      <c r="CJ107" s="571"/>
      <c r="CK107" s="571"/>
      <c r="CL107" s="571"/>
      <c r="CM107" s="571"/>
      <c r="CN107" s="571"/>
      <c r="CO107" s="571"/>
      <c r="CP107" s="571"/>
      <c r="CQ107" s="571"/>
      <c r="CR107" s="571"/>
      <c r="CS107" s="571"/>
      <c r="CT107" s="571"/>
      <c r="CU107" s="571"/>
      <c r="CV107" s="571"/>
      <c r="CW107" s="571"/>
      <c r="CX107" s="571"/>
      <c r="CY107" s="571"/>
      <c r="CZ107" s="571"/>
      <c r="DA107" s="571"/>
      <c r="DB107" s="571"/>
      <c r="DC107" s="571"/>
      <c r="DD107" s="571"/>
      <c r="DE107" s="571"/>
      <c r="DF107" s="571"/>
      <c r="DG107" s="571"/>
      <c r="DH107" s="571"/>
      <c r="DI107" s="571"/>
      <c r="DJ107" s="571"/>
      <c r="DK107" s="571"/>
      <c r="DL107" s="571"/>
      <c r="DM107" s="571"/>
      <c r="DN107" s="571"/>
      <c r="DO107" s="571"/>
      <c r="DP107" s="571"/>
      <c r="DQ107" s="571"/>
      <c r="DR107" s="571"/>
      <c r="DS107" s="571"/>
      <c r="DT107" s="571"/>
      <c r="DU107" s="571"/>
      <c r="DV107" s="571"/>
      <c r="DW107" s="571"/>
      <c r="DX107" s="571"/>
    </row>
    <row r="108" spans="2:128" x14ac:dyDescent="0.2">
      <c r="B108" s="573" t="s">
        <v>59</v>
      </c>
      <c r="C108" s="571" t="s">
        <v>565</v>
      </c>
      <c r="D108" s="571"/>
      <c r="E108" s="571"/>
      <c r="F108" s="571"/>
      <c r="G108" s="571"/>
      <c r="H108" s="571"/>
      <c r="I108" s="571"/>
      <c r="J108" s="571"/>
      <c r="K108" s="571"/>
      <c r="L108" s="571"/>
      <c r="M108" s="571"/>
      <c r="N108" s="571"/>
      <c r="O108" s="571"/>
      <c r="P108" s="571"/>
      <c r="Q108" s="571"/>
      <c r="R108" s="571"/>
      <c r="S108" s="571"/>
      <c r="T108" s="571"/>
      <c r="U108" s="571"/>
      <c r="V108" s="571"/>
      <c r="W108" s="571"/>
      <c r="X108" s="571"/>
      <c r="Y108" s="571"/>
      <c r="Z108" s="571"/>
      <c r="AA108" s="571"/>
      <c r="AB108" s="571"/>
      <c r="AC108" s="571"/>
      <c r="AD108" s="571"/>
      <c r="AE108" s="571"/>
      <c r="AF108" s="571"/>
      <c r="AG108" s="571"/>
      <c r="AH108" s="571"/>
      <c r="AI108" s="571"/>
      <c r="AJ108" s="571"/>
      <c r="AK108" s="571"/>
      <c r="AL108" s="571"/>
      <c r="AM108" s="571"/>
      <c r="AN108" s="571"/>
      <c r="AO108" s="571"/>
      <c r="AP108" s="571"/>
      <c r="AQ108" s="571"/>
      <c r="AR108" s="571"/>
      <c r="AS108" s="571"/>
      <c r="AT108" s="571"/>
      <c r="AU108" s="571"/>
      <c r="AV108" s="571"/>
      <c r="AW108" s="571"/>
      <c r="AX108" s="571"/>
      <c r="AY108" s="571"/>
      <c r="AZ108" s="571"/>
      <c r="BA108" s="571"/>
      <c r="BB108" s="571"/>
      <c r="BC108" s="571"/>
      <c r="BD108" s="571"/>
      <c r="BE108" s="571"/>
      <c r="BF108" s="571"/>
      <c r="BG108" s="571"/>
      <c r="BH108" s="571"/>
      <c r="BI108" s="571"/>
      <c r="BJ108" s="571"/>
      <c r="BK108" s="571"/>
      <c r="BL108" s="571"/>
      <c r="BM108" s="571"/>
      <c r="BN108" s="571"/>
      <c r="BO108" s="571"/>
      <c r="BP108" s="571"/>
      <c r="BQ108" s="571"/>
      <c r="BR108" s="571"/>
      <c r="BS108" s="571"/>
      <c r="BT108" s="571"/>
      <c r="BU108" s="571"/>
      <c r="BV108" s="571"/>
      <c r="BW108" s="571"/>
      <c r="BX108" s="571"/>
      <c r="BY108" s="571"/>
      <c r="BZ108" s="571"/>
      <c r="CA108" s="571"/>
      <c r="CB108" s="571"/>
      <c r="CC108" s="571"/>
      <c r="CD108" s="571"/>
      <c r="CE108" s="571"/>
      <c r="CF108" s="571"/>
      <c r="CG108" s="571"/>
      <c r="CH108" s="571"/>
      <c r="CI108" s="571"/>
      <c r="CJ108" s="571"/>
      <c r="CK108" s="571"/>
      <c r="CL108" s="571"/>
      <c r="CM108" s="571"/>
      <c r="CN108" s="571"/>
      <c r="CO108" s="571"/>
      <c r="CP108" s="571"/>
      <c r="CQ108" s="571"/>
      <c r="CR108" s="571"/>
      <c r="CS108" s="571"/>
      <c r="CT108" s="571"/>
      <c r="CU108" s="571"/>
      <c r="CV108" s="571"/>
      <c r="CW108" s="571"/>
      <c r="CX108" s="571"/>
      <c r="CY108" s="571"/>
      <c r="CZ108" s="571"/>
      <c r="DA108" s="571"/>
      <c r="DB108" s="571"/>
      <c r="DC108" s="571"/>
      <c r="DD108" s="571"/>
      <c r="DE108" s="571"/>
      <c r="DF108" s="571"/>
      <c r="DG108" s="571"/>
      <c r="DH108" s="571"/>
      <c r="DI108" s="571"/>
      <c r="DJ108" s="571"/>
      <c r="DK108" s="571"/>
      <c r="DL108" s="571"/>
      <c r="DM108" s="571"/>
      <c r="DN108" s="571"/>
      <c r="DO108" s="571"/>
      <c r="DP108" s="571"/>
      <c r="DQ108" s="571"/>
      <c r="DR108" s="571"/>
      <c r="DS108" s="571"/>
      <c r="DT108" s="571"/>
      <c r="DU108" s="571"/>
      <c r="DV108" s="571"/>
      <c r="DW108" s="571"/>
      <c r="DX108" s="571"/>
    </row>
    <row r="109" spans="2:128" x14ac:dyDescent="0.2">
      <c r="B109" s="573" t="s">
        <v>566</v>
      </c>
      <c r="C109" s="571" t="s">
        <v>567</v>
      </c>
      <c r="D109" s="571"/>
      <c r="E109" s="571"/>
      <c r="F109" s="571"/>
      <c r="G109" s="571"/>
      <c r="H109" s="571"/>
      <c r="I109" s="571"/>
      <c r="J109" s="571"/>
      <c r="K109" s="571"/>
      <c r="L109" s="571"/>
      <c r="M109" s="571"/>
      <c r="N109" s="571"/>
      <c r="O109" s="571"/>
      <c r="P109" s="571"/>
      <c r="Q109" s="571"/>
      <c r="R109" s="571"/>
      <c r="S109" s="571"/>
      <c r="T109" s="571"/>
      <c r="U109" s="571"/>
      <c r="V109" s="571"/>
      <c r="W109" s="571"/>
      <c r="X109" s="571"/>
      <c r="Y109" s="571"/>
      <c r="Z109" s="571"/>
      <c r="AA109" s="571"/>
      <c r="AB109" s="571"/>
      <c r="AC109" s="571"/>
      <c r="AD109" s="571"/>
      <c r="AE109" s="571"/>
      <c r="AF109" s="571"/>
      <c r="AG109" s="571"/>
      <c r="AH109" s="571"/>
      <c r="AI109" s="571"/>
      <c r="AJ109" s="571"/>
      <c r="AK109" s="571"/>
      <c r="AL109" s="571"/>
      <c r="AM109" s="571"/>
      <c r="AN109" s="571"/>
      <c r="AO109" s="571"/>
      <c r="AP109" s="571"/>
      <c r="AQ109" s="571"/>
      <c r="AR109" s="571"/>
      <c r="AS109" s="571"/>
      <c r="AT109" s="571"/>
      <c r="AU109" s="571"/>
      <c r="AV109" s="571"/>
      <c r="AW109" s="571"/>
      <c r="AX109" s="571"/>
      <c r="AY109" s="571"/>
      <c r="AZ109" s="571"/>
      <c r="BA109" s="571"/>
      <c r="BB109" s="571"/>
      <c r="BC109" s="571"/>
      <c r="BD109" s="571"/>
      <c r="BE109" s="571"/>
      <c r="BF109" s="571"/>
      <c r="BG109" s="571"/>
      <c r="BH109" s="571"/>
      <c r="BI109" s="571"/>
      <c r="BJ109" s="571"/>
      <c r="BK109" s="571"/>
      <c r="BL109" s="571"/>
      <c r="BM109" s="571"/>
      <c r="BN109" s="571"/>
      <c r="BO109" s="571"/>
      <c r="BP109" s="571"/>
      <c r="BQ109" s="571"/>
      <c r="BR109" s="571"/>
      <c r="BS109" s="571"/>
      <c r="BT109" s="571"/>
      <c r="BU109" s="571"/>
      <c r="BV109" s="571"/>
      <c r="BW109" s="571"/>
      <c r="BX109" s="571"/>
      <c r="BY109" s="571"/>
      <c r="BZ109" s="571"/>
      <c r="CA109" s="571"/>
      <c r="CB109" s="571"/>
      <c r="CC109" s="571"/>
      <c r="CD109" s="571"/>
      <c r="CE109" s="571"/>
      <c r="CF109" s="571"/>
      <c r="CG109" s="571"/>
      <c r="CH109" s="571"/>
      <c r="CI109" s="571"/>
      <c r="CJ109" s="571"/>
      <c r="CK109" s="571"/>
      <c r="CL109" s="571"/>
      <c r="CM109" s="571"/>
      <c r="CN109" s="571"/>
      <c r="CO109" s="571"/>
      <c r="CP109" s="571"/>
      <c r="CQ109" s="571"/>
      <c r="CR109" s="571"/>
      <c r="CS109" s="571"/>
      <c r="CT109" s="571"/>
      <c r="CU109" s="571"/>
      <c r="CV109" s="571"/>
      <c r="CW109" s="571"/>
      <c r="CX109" s="571"/>
      <c r="CY109" s="571"/>
      <c r="CZ109" s="571"/>
      <c r="DA109" s="571"/>
      <c r="DB109" s="571"/>
      <c r="DC109" s="571"/>
      <c r="DD109" s="571"/>
      <c r="DE109" s="571"/>
      <c r="DF109" s="571"/>
      <c r="DG109" s="571"/>
      <c r="DH109" s="571"/>
      <c r="DI109" s="571"/>
      <c r="DJ109" s="571"/>
      <c r="DK109" s="571"/>
      <c r="DL109" s="571"/>
      <c r="DM109" s="571"/>
      <c r="DN109" s="571"/>
      <c r="DO109" s="571"/>
      <c r="DP109" s="571"/>
      <c r="DQ109" s="571"/>
      <c r="DR109" s="571"/>
      <c r="DS109" s="571"/>
      <c r="DT109" s="571"/>
      <c r="DU109" s="571"/>
      <c r="DV109" s="571"/>
      <c r="DW109" s="571"/>
      <c r="DX109" s="571"/>
    </row>
    <row r="110" spans="2:128" x14ac:dyDescent="0.2">
      <c r="B110" s="573" t="s">
        <v>568</v>
      </c>
      <c r="C110" s="571" t="s">
        <v>569</v>
      </c>
      <c r="D110" s="571"/>
      <c r="E110" s="571"/>
      <c r="F110" s="571"/>
      <c r="G110" s="571"/>
      <c r="H110" s="571"/>
      <c r="I110" s="571"/>
      <c r="J110" s="571"/>
      <c r="K110" s="571"/>
      <c r="L110" s="571"/>
      <c r="M110" s="571"/>
      <c r="N110" s="571"/>
      <c r="O110" s="571"/>
      <c r="P110" s="571"/>
      <c r="Q110" s="571"/>
      <c r="R110" s="571"/>
      <c r="S110" s="571"/>
      <c r="T110" s="571"/>
      <c r="U110" s="571"/>
      <c r="V110" s="571"/>
      <c r="W110" s="571"/>
      <c r="X110" s="571"/>
      <c r="Y110" s="571"/>
      <c r="Z110" s="571"/>
      <c r="AA110" s="571"/>
      <c r="AB110" s="571"/>
      <c r="AC110" s="571"/>
      <c r="AD110" s="571"/>
      <c r="AE110" s="571"/>
      <c r="AF110" s="571"/>
      <c r="AG110" s="571"/>
      <c r="AH110" s="571"/>
      <c r="AI110" s="571"/>
      <c r="AJ110" s="571"/>
      <c r="AK110" s="571"/>
      <c r="AL110" s="571"/>
      <c r="AM110" s="571"/>
      <c r="AN110" s="571"/>
      <c r="AO110" s="571"/>
      <c r="AP110" s="571"/>
      <c r="AQ110" s="571"/>
      <c r="AR110" s="571"/>
      <c r="AS110" s="571"/>
      <c r="AT110" s="571"/>
      <c r="AU110" s="571"/>
      <c r="AV110" s="571"/>
      <c r="AW110" s="571"/>
      <c r="AX110" s="571"/>
      <c r="AY110" s="571"/>
      <c r="AZ110" s="571"/>
      <c r="BA110" s="571"/>
      <c r="BB110" s="571"/>
      <c r="BC110" s="571"/>
      <c r="BD110" s="571"/>
      <c r="BE110" s="571"/>
      <c r="BF110" s="571"/>
      <c r="BG110" s="571"/>
      <c r="BH110" s="571"/>
      <c r="BI110" s="571"/>
      <c r="BJ110" s="571"/>
      <c r="BK110" s="571"/>
      <c r="BL110" s="571"/>
      <c r="BM110" s="571"/>
      <c r="BN110" s="571"/>
      <c r="BO110" s="571"/>
      <c r="BP110" s="571"/>
      <c r="BQ110" s="571"/>
      <c r="BR110" s="571"/>
      <c r="BS110" s="571"/>
      <c r="BT110" s="571"/>
      <c r="BU110" s="571"/>
      <c r="BV110" s="571"/>
      <c r="BW110" s="571"/>
      <c r="BX110" s="571"/>
      <c r="BY110" s="571"/>
      <c r="BZ110" s="571"/>
      <c r="CA110" s="571"/>
      <c r="CB110" s="571"/>
      <c r="CC110" s="571"/>
      <c r="CD110" s="571"/>
      <c r="CE110" s="571"/>
      <c r="CF110" s="571"/>
      <c r="CG110" s="571"/>
      <c r="CH110" s="571"/>
      <c r="CI110" s="571"/>
      <c r="CJ110" s="571"/>
      <c r="CK110" s="571"/>
      <c r="CL110" s="571"/>
      <c r="CM110" s="571"/>
      <c r="CN110" s="571"/>
      <c r="CO110" s="571"/>
      <c r="CP110" s="571"/>
      <c r="CQ110" s="571"/>
      <c r="CR110" s="571"/>
      <c r="CS110" s="571"/>
      <c r="CT110" s="571"/>
      <c r="CU110" s="571"/>
      <c r="CV110" s="571"/>
      <c r="CW110" s="571"/>
      <c r="CX110" s="571"/>
      <c r="CY110" s="571"/>
      <c r="CZ110" s="571"/>
      <c r="DA110" s="571"/>
      <c r="DB110" s="571"/>
      <c r="DC110" s="571"/>
      <c r="DD110" s="571"/>
      <c r="DE110" s="571"/>
      <c r="DF110" s="571"/>
      <c r="DG110" s="571"/>
      <c r="DH110" s="571"/>
      <c r="DI110" s="571"/>
      <c r="DJ110" s="571"/>
      <c r="DK110" s="571"/>
      <c r="DL110" s="571"/>
      <c r="DM110" s="571"/>
      <c r="DN110" s="571"/>
      <c r="DO110" s="571"/>
      <c r="DP110" s="571"/>
      <c r="DQ110" s="571"/>
      <c r="DR110" s="571"/>
      <c r="DS110" s="571"/>
      <c r="DT110" s="571"/>
      <c r="DU110" s="571"/>
      <c r="DV110" s="571"/>
      <c r="DW110" s="571"/>
      <c r="DX110" s="571"/>
    </row>
    <row r="111" spans="2:128" x14ac:dyDescent="0.2">
      <c r="B111" s="573" t="s">
        <v>570</v>
      </c>
      <c r="C111" s="571"/>
      <c r="D111" s="571"/>
      <c r="E111" s="571"/>
      <c r="F111" s="571"/>
      <c r="G111" s="571"/>
      <c r="H111" s="571"/>
      <c r="I111" s="571"/>
      <c r="J111" s="571"/>
      <c r="K111" s="571"/>
      <c r="L111" s="571"/>
      <c r="M111" s="571"/>
      <c r="N111" s="571"/>
      <c r="O111" s="571"/>
      <c r="P111" s="571"/>
      <c r="Q111" s="571"/>
      <c r="R111" s="571"/>
      <c r="S111" s="571"/>
      <c r="T111" s="571"/>
      <c r="U111" s="571"/>
      <c r="V111" s="571"/>
      <c r="W111" s="571"/>
      <c r="X111" s="571"/>
      <c r="Y111" s="571"/>
      <c r="Z111" s="571"/>
      <c r="AA111" s="571"/>
      <c r="AB111" s="571"/>
      <c r="AC111" s="571"/>
      <c r="AD111" s="571"/>
      <c r="AE111" s="571"/>
      <c r="AF111" s="571"/>
      <c r="AG111" s="571"/>
      <c r="AH111" s="571"/>
      <c r="AI111" s="571"/>
      <c r="AJ111" s="571"/>
      <c r="AK111" s="571"/>
      <c r="AL111" s="571"/>
      <c r="AM111" s="571"/>
      <c r="AN111" s="571"/>
      <c r="AO111" s="571"/>
      <c r="AP111" s="571"/>
      <c r="AQ111" s="571"/>
      <c r="AR111" s="571"/>
      <c r="AS111" s="571"/>
      <c r="AT111" s="571"/>
      <c r="AU111" s="571"/>
      <c r="AV111" s="571"/>
      <c r="AW111" s="571"/>
      <c r="AX111" s="571"/>
      <c r="AY111" s="571"/>
      <c r="AZ111" s="571"/>
      <c r="BA111" s="571"/>
      <c r="BB111" s="571"/>
      <c r="BC111" s="571"/>
      <c r="BD111" s="571"/>
      <c r="BE111" s="571"/>
      <c r="BF111" s="571"/>
      <c r="BG111" s="571"/>
      <c r="BH111" s="571"/>
      <c r="BI111" s="571"/>
      <c r="BJ111" s="571"/>
      <c r="BK111" s="571"/>
      <c r="BL111" s="571"/>
      <c r="BM111" s="571"/>
      <c r="BN111" s="571"/>
      <c r="BO111" s="571"/>
      <c r="BP111" s="571"/>
      <c r="BQ111" s="571"/>
      <c r="BR111" s="571"/>
      <c r="BS111" s="571"/>
      <c r="BT111" s="571"/>
      <c r="BU111" s="571"/>
      <c r="BV111" s="571"/>
      <c r="BW111" s="571"/>
      <c r="BX111" s="571"/>
      <c r="BY111" s="571"/>
      <c r="BZ111" s="571"/>
      <c r="CA111" s="571"/>
      <c r="CB111" s="571"/>
      <c r="CC111" s="571"/>
      <c r="CD111" s="571"/>
      <c r="CE111" s="571"/>
      <c r="CF111" s="571"/>
      <c r="CG111" s="571"/>
      <c r="CH111" s="571"/>
      <c r="CI111" s="571"/>
      <c r="CJ111" s="571"/>
      <c r="CK111" s="571"/>
      <c r="CL111" s="571"/>
      <c r="CM111" s="571"/>
      <c r="CN111" s="571"/>
      <c r="CO111" s="571"/>
      <c r="CP111" s="571"/>
      <c r="CQ111" s="571"/>
      <c r="CR111" s="571"/>
      <c r="CS111" s="571"/>
      <c r="CT111" s="571"/>
      <c r="CU111" s="571"/>
      <c r="CV111" s="571"/>
      <c r="CW111" s="571"/>
      <c r="CX111" s="571"/>
      <c r="CY111" s="571"/>
      <c r="CZ111" s="571"/>
      <c r="DA111" s="571"/>
      <c r="DB111" s="571"/>
      <c r="DC111" s="571"/>
      <c r="DD111" s="571"/>
      <c r="DE111" s="571"/>
      <c r="DF111" s="571"/>
      <c r="DG111" s="571"/>
      <c r="DH111" s="571"/>
      <c r="DI111" s="571"/>
      <c r="DJ111" s="571"/>
      <c r="DK111" s="571"/>
      <c r="DL111" s="571"/>
      <c r="DM111" s="571"/>
      <c r="DN111" s="571"/>
      <c r="DO111" s="571"/>
      <c r="DP111" s="571"/>
      <c r="DQ111" s="571"/>
      <c r="DR111" s="571"/>
      <c r="DS111" s="571"/>
      <c r="DT111" s="571"/>
      <c r="DU111" s="571"/>
      <c r="DV111" s="571"/>
      <c r="DW111" s="571"/>
      <c r="DX111" s="571"/>
    </row>
    <row r="112" spans="2:128" x14ac:dyDescent="0.2">
      <c r="B112" s="573" t="s">
        <v>60</v>
      </c>
      <c r="C112" s="571"/>
      <c r="D112" s="571"/>
      <c r="E112" s="571"/>
      <c r="F112" s="571"/>
      <c r="G112" s="571"/>
      <c r="H112" s="571"/>
      <c r="I112" s="571"/>
      <c r="J112" s="571"/>
      <c r="K112" s="571"/>
      <c r="L112" s="571"/>
      <c r="M112" s="571"/>
      <c r="N112" s="571"/>
      <c r="O112" s="571"/>
      <c r="P112" s="571"/>
      <c r="Q112" s="571"/>
      <c r="R112" s="571"/>
      <c r="S112" s="571"/>
      <c r="T112" s="571"/>
      <c r="U112" s="571"/>
      <c r="V112" s="571"/>
      <c r="W112" s="571"/>
      <c r="X112" s="571"/>
      <c r="Y112" s="571"/>
      <c r="Z112" s="571"/>
      <c r="AA112" s="571"/>
      <c r="AB112" s="571"/>
      <c r="AC112" s="571"/>
      <c r="AD112" s="571"/>
      <c r="AE112" s="571"/>
      <c r="AF112" s="571"/>
      <c r="AG112" s="571"/>
      <c r="AH112" s="571"/>
      <c r="AI112" s="571"/>
      <c r="AJ112" s="571"/>
      <c r="AK112" s="571"/>
      <c r="AL112" s="571"/>
      <c r="AM112" s="571"/>
      <c r="AN112" s="571"/>
      <c r="AO112" s="571"/>
      <c r="AP112" s="571"/>
      <c r="AQ112" s="571"/>
      <c r="AR112" s="571"/>
      <c r="AS112" s="571"/>
      <c r="AT112" s="571"/>
      <c r="AU112" s="571"/>
      <c r="AV112" s="571"/>
      <c r="AW112" s="571"/>
      <c r="AX112" s="571"/>
      <c r="AY112" s="571"/>
      <c r="AZ112" s="571"/>
      <c r="BA112" s="571"/>
      <c r="BB112" s="571"/>
      <c r="BC112" s="571"/>
      <c r="BD112" s="571"/>
      <c r="BE112" s="571"/>
      <c r="BF112" s="571"/>
      <c r="BG112" s="571"/>
      <c r="BH112" s="571"/>
      <c r="BI112" s="571"/>
      <c r="BJ112" s="571"/>
      <c r="BK112" s="571"/>
      <c r="BL112" s="571"/>
      <c r="BM112" s="571"/>
      <c r="BN112" s="571"/>
      <c r="BO112" s="571"/>
      <c r="BP112" s="571"/>
      <c r="BQ112" s="571"/>
      <c r="BR112" s="571"/>
      <c r="BS112" s="571"/>
      <c r="BT112" s="571"/>
      <c r="BU112" s="571"/>
      <c r="BV112" s="571"/>
      <c r="BW112" s="571"/>
      <c r="BX112" s="571"/>
      <c r="BY112" s="571"/>
      <c r="BZ112" s="571"/>
      <c r="CA112" s="571"/>
      <c r="CB112" s="571"/>
      <c r="CC112" s="571"/>
      <c r="CD112" s="571"/>
      <c r="CE112" s="571"/>
      <c r="CF112" s="571"/>
      <c r="CG112" s="571"/>
      <c r="CH112" s="571"/>
      <c r="CI112" s="571"/>
      <c r="CJ112" s="571"/>
      <c r="CK112" s="571"/>
      <c r="CL112" s="571"/>
      <c r="CM112" s="571"/>
      <c r="CN112" s="571"/>
      <c r="CO112" s="571"/>
      <c r="CP112" s="571"/>
      <c r="CQ112" s="571"/>
      <c r="CR112" s="571"/>
      <c r="CS112" s="571"/>
      <c r="CT112" s="571"/>
      <c r="CU112" s="571"/>
      <c r="CV112" s="571"/>
      <c r="CW112" s="571"/>
      <c r="CX112" s="571"/>
      <c r="CY112" s="571"/>
      <c r="CZ112" s="571"/>
      <c r="DA112" s="571"/>
      <c r="DB112" s="571"/>
      <c r="DC112" s="571"/>
      <c r="DD112" s="571"/>
      <c r="DE112" s="571"/>
      <c r="DF112" s="571"/>
      <c r="DG112" s="571"/>
      <c r="DH112" s="571"/>
      <c r="DI112" s="571"/>
      <c r="DJ112" s="571"/>
      <c r="DK112" s="571"/>
      <c r="DL112" s="571"/>
      <c r="DM112" s="571"/>
      <c r="DN112" s="571"/>
      <c r="DO112" s="571"/>
      <c r="DP112" s="571"/>
      <c r="DQ112" s="571"/>
      <c r="DR112" s="571"/>
      <c r="DS112" s="571"/>
      <c r="DT112" s="571"/>
      <c r="DU112" s="571"/>
      <c r="DV112" s="571"/>
      <c r="DW112" s="571"/>
      <c r="DX112" s="571"/>
    </row>
    <row r="113" spans="2:128" x14ac:dyDescent="0.2">
      <c r="B113" s="573" t="s">
        <v>61</v>
      </c>
      <c r="C113" s="571" t="s">
        <v>571</v>
      </c>
      <c r="D113" s="571"/>
      <c r="E113" s="571"/>
      <c r="F113" s="571"/>
      <c r="G113" s="571"/>
      <c r="H113" s="571"/>
      <c r="I113" s="571"/>
      <c r="J113" s="571"/>
      <c r="K113" s="571"/>
      <c r="L113" s="571"/>
      <c r="M113" s="571"/>
      <c r="N113" s="571"/>
      <c r="O113" s="571"/>
      <c r="P113" s="571"/>
      <c r="Q113" s="571"/>
      <c r="R113" s="571"/>
      <c r="S113" s="571"/>
      <c r="T113" s="571"/>
      <c r="U113" s="571"/>
      <c r="V113" s="571"/>
      <c r="W113" s="571"/>
      <c r="X113" s="571"/>
      <c r="Y113" s="571"/>
      <c r="Z113" s="571"/>
      <c r="AA113" s="571"/>
      <c r="AB113" s="571"/>
      <c r="AC113" s="571"/>
      <c r="AD113" s="571"/>
      <c r="AE113" s="571"/>
      <c r="AF113" s="571"/>
      <c r="AG113" s="571"/>
      <c r="AH113" s="571"/>
      <c r="AI113" s="571"/>
      <c r="AJ113" s="571"/>
      <c r="AK113" s="571"/>
      <c r="AL113" s="571"/>
      <c r="AM113" s="571"/>
      <c r="AN113" s="571"/>
      <c r="AO113" s="571"/>
      <c r="AP113" s="571"/>
      <c r="AQ113" s="571"/>
      <c r="AR113" s="571"/>
      <c r="AS113" s="571"/>
      <c r="AT113" s="571"/>
      <c r="AU113" s="571"/>
      <c r="AV113" s="571"/>
      <c r="AW113" s="571"/>
      <c r="AX113" s="571"/>
      <c r="AY113" s="571"/>
      <c r="AZ113" s="571"/>
      <c r="BA113" s="571"/>
      <c r="BB113" s="571"/>
      <c r="BC113" s="571"/>
      <c r="BD113" s="571"/>
      <c r="BE113" s="571"/>
      <c r="BF113" s="571"/>
      <c r="BG113" s="571"/>
      <c r="BH113" s="571"/>
      <c r="BI113" s="571"/>
      <c r="BJ113" s="571"/>
      <c r="BK113" s="571"/>
      <c r="BL113" s="571"/>
      <c r="BM113" s="571"/>
      <c r="BN113" s="571"/>
      <c r="BO113" s="571"/>
      <c r="BP113" s="571"/>
      <c r="BQ113" s="571"/>
      <c r="BR113" s="571"/>
      <c r="BS113" s="571"/>
      <c r="BT113" s="571"/>
      <c r="BU113" s="571"/>
      <c r="BV113" s="571"/>
      <c r="BW113" s="571"/>
      <c r="BX113" s="571"/>
      <c r="BY113" s="571"/>
      <c r="BZ113" s="571"/>
      <c r="CA113" s="571"/>
      <c r="CB113" s="571"/>
      <c r="CC113" s="571"/>
      <c r="CD113" s="571"/>
      <c r="CE113" s="571"/>
      <c r="CF113" s="571"/>
      <c r="CG113" s="571"/>
      <c r="CH113" s="571"/>
      <c r="CI113" s="571"/>
      <c r="CJ113" s="571"/>
      <c r="CK113" s="571"/>
      <c r="CL113" s="571"/>
      <c r="CM113" s="571"/>
      <c r="CN113" s="571"/>
      <c r="CO113" s="571"/>
      <c r="CP113" s="571"/>
      <c r="CQ113" s="571"/>
      <c r="CR113" s="571"/>
      <c r="CS113" s="571"/>
      <c r="CT113" s="571"/>
      <c r="CU113" s="571"/>
      <c r="CV113" s="571"/>
      <c r="CW113" s="571"/>
      <c r="CX113" s="571"/>
      <c r="CY113" s="571"/>
      <c r="CZ113" s="571"/>
      <c r="DA113" s="571"/>
      <c r="DB113" s="571"/>
      <c r="DC113" s="571"/>
      <c r="DD113" s="571"/>
      <c r="DE113" s="571"/>
      <c r="DF113" s="571"/>
      <c r="DG113" s="571"/>
      <c r="DH113" s="571"/>
      <c r="DI113" s="571"/>
      <c r="DJ113" s="571"/>
      <c r="DK113" s="571"/>
      <c r="DL113" s="571"/>
      <c r="DM113" s="571"/>
      <c r="DN113" s="571"/>
      <c r="DO113" s="571"/>
      <c r="DP113" s="571"/>
      <c r="DQ113" s="571"/>
      <c r="DR113" s="571"/>
      <c r="DS113" s="571"/>
      <c r="DT113" s="571"/>
      <c r="DU113" s="571"/>
      <c r="DV113" s="571"/>
      <c r="DW113" s="571"/>
      <c r="DX113" s="571"/>
    </row>
    <row r="114" spans="2:128" x14ac:dyDescent="0.2">
      <c r="B114" s="573" t="s">
        <v>62</v>
      </c>
      <c r="C114" s="571" t="s">
        <v>493</v>
      </c>
      <c r="D114" s="571"/>
      <c r="E114" s="571"/>
      <c r="F114" s="571"/>
      <c r="G114" s="571"/>
      <c r="H114" s="571"/>
      <c r="I114" s="571"/>
      <c r="J114" s="571"/>
      <c r="K114" s="571"/>
      <c r="L114" s="571"/>
      <c r="M114" s="571"/>
      <c r="N114" s="571"/>
      <c r="O114" s="571"/>
      <c r="P114" s="571"/>
      <c r="Q114" s="571"/>
      <c r="R114" s="571"/>
      <c r="S114" s="571"/>
      <c r="T114" s="571"/>
      <c r="U114" s="571"/>
      <c r="V114" s="571"/>
      <c r="W114" s="571"/>
      <c r="X114" s="571"/>
      <c r="Y114" s="571"/>
      <c r="Z114" s="571"/>
      <c r="AA114" s="571"/>
      <c r="AB114" s="571"/>
      <c r="AC114" s="571"/>
      <c r="AD114" s="571"/>
      <c r="AE114" s="571"/>
      <c r="AF114" s="571"/>
      <c r="AG114" s="571"/>
      <c r="AH114" s="571"/>
      <c r="AI114" s="571"/>
      <c r="AJ114" s="571"/>
      <c r="AK114" s="571"/>
      <c r="AL114" s="571"/>
      <c r="AM114" s="571"/>
      <c r="AN114" s="571"/>
      <c r="AO114" s="571"/>
      <c r="AP114" s="571"/>
      <c r="AQ114" s="571"/>
      <c r="AR114" s="571"/>
      <c r="AS114" s="571"/>
      <c r="AT114" s="571"/>
      <c r="AU114" s="571"/>
      <c r="AV114" s="571"/>
      <c r="AW114" s="571"/>
      <c r="AX114" s="571"/>
      <c r="AY114" s="571"/>
      <c r="AZ114" s="571"/>
      <c r="BA114" s="571"/>
      <c r="BB114" s="571"/>
      <c r="BC114" s="571"/>
      <c r="BD114" s="571"/>
      <c r="BE114" s="571"/>
      <c r="BF114" s="571"/>
      <c r="BG114" s="571"/>
      <c r="BH114" s="571"/>
      <c r="BI114" s="571"/>
      <c r="BJ114" s="571"/>
      <c r="BK114" s="571"/>
      <c r="BL114" s="571"/>
      <c r="BM114" s="571"/>
      <c r="BN114" s="571"/>
      <c r="BO114" s="571"/>
      <c r="BP114" s="571"/>
      <c r="BQ114" s="571"/>
      <c r="BR114" s="571"/>
      <c r="BS114" s="571"/>
      <c r="BT114" s="571"/>
      <c r="BU114" s="571"/>
      <c r="BV114" s="571"/>
      <c r="BW114" s="571"/>
      <c r="BX114" s="571"/>
      <c r="BY114" s="571"/>
      <c r="BZ114" s="571"/>
      <c r="CA114" s="571"/>
      <c r="CB114" s="571"/>
      <c r="CC114" s="571"/>
      <c r="CD114" s="571"/>
      <c r="CE114" s="571"/>
      <c r="CF114" s="571"/>
      <c r="CG114" s="571"/>
      <c r="CH114" s="571"/>
      <c r="CI114" s="571"/>
      <c r="CJ114" s="571"/>
      <c r="CK114" s="571"/>
      <c r="CL114" s="571"/>
      <c r="CM114" s="571"/>
      <c r="CN114" s="571"/>
      <c r="CO114" s="571"/>
      <c r="CP114" s="571"/>
      <c r="CQ114" s="571"/>
      <c r="CR114" s="571"/>
      <c r="CS114" s="571"/>
      <c r="CT114" s="571"/>
      <c r="CU114" s="571"/>
      <c r="CV114" s="571"/>
      <c r="CW114" s="571"/>
      <c r="CX114" s="571"/>
      <c r="CY114" s="571"/>
      <c r="CZ114" s="571"/>
      <c r="DA114" s="571"/>
      <c r="DB114" s="571"/>
      <c r="DC114" s="571"/>
      <c r="DD114" s="571"/>
      <c r="DE114" s="571"/>
      <c r="DF114" s="571"/>
      <c r="DG114" s="571"/>
      <c r="DH114" s="571"/>
      <c r="DI114" s="571"/>
      <c r="DJ114" s="571"/>
      <c r="DK114" s="571"/>
      <c r="DL114" s="571"/>
      <c r="DM114" s="571"/>
      <c r="DN114" s="571"/>
      <c r="DO114" s="571"/>
      <c r="DP114" s="571"/>
      <c r="DQ114" s="571"/>
      <c r="DR114" s="571"/>
      <c r="DS114" s="571"/>
      <c r="DT114" s="571"/>
      <c r="DU114" s="571"/>
      <c r="DV114" s="571"/>
      <c r="DW114" s="571"/>
      <c r="DX114" s="571"/>
    </row>
    <row r="115" spans="2:128" x14ac:dyDescent="0.2">
      <c r="B115" s="573" t="s">
        <v>63</v>
      </c>
      <c r="C115" s="571" t="s">
        <v>572</v>
      </c>
      <c r="D115" s="571"/>
      <c r="E115" s="571"/>
      <c r="F115" s="571"/>
      <c r="G115" s="571"/>
      <c r="H115" s="571"/>
      <c r="I115" s="571"/>
      <c r="J115" s="571"/>
      <c r="K115" s="571"/>
      <c r="L115" s="571"/>
      <c r="M115" s="571"/>
      <c r="N115" s="571"/>
      <c r="O115" s="571"/>
      <c r="P115" s="571"/>
      <c r="Q115" s="571"/>
      <c r="R115" s="571"/>
      <c r="S115" s="571"/>
      <c r="T115" s="571"/>
      <c r="U115" s="571"/>
      <c r="V115" s="571"/>
      <c r="W115" s="571"/>
      <c r="X115" s="571"/>
      <c r="Y115" s="571"/>
      <c r="Z115" s="571"/>
      <c r="AA115" s="571"/>
      <c r="AB115" s="571"/>
      <c r="AC115" s="571"/>
      <c r="AD115" s="571"/>
      <c r="AE115" s="571"/>
      <c r="AF115" s="571"/>
      <c r="AG115" s="571"/>
      <c r="AH115" s="571"/>
      <c r="AI115" s="571"/>
      <c r="AJ115" s="571"/>
      <c r="AK115" s="571"/>
      <c r="AL115" s="571"/>
      <c r="AM115" s="571"/>
      <c r="AN115" s="571"/>
      <c r="AO115" s="571"/>
      <c r="AP115" s="571"/>
      <c r="AQ115" s="571"/>
      <c r="AR115" s="571"/>
      <c r="AS115" s="571"/>
      <c r="AT115" s="571"/>
      <c r="AU115" s="571"/>
      <c r="AV115" s="571"/>
      <c r="AW115" s="571"/>
      <c r="AX115" s="571"/>
      <c r="AY115" s="571"/>
      <c r="AZ115" s="571"/>
      <c r="BA115" s="571"/>
      <c r="BB115" s="571"/>
      <c r="BC115" s="571"/>
      <c r="BD115" s="571"/>
      <c r="BE115" s="571"/>
      <c r="BF115" s="571"/>
      <c r="BG115" s="571"/>
      <c r="BH115" s="571"/>
      <c r="BI115" s="571"/>
      <c r="BJ115" s="571"/>
      <c r="BK115" s="571"/>
      <c r="BL115" s="571"/>
      <c r="BM115" s="571"/>
      <c r="BN115" s="571"/>
      <c r="BO115" s="571"/>
      <c r="BP115" s="571"/>
      <c r="BQ115" s="571"/>
      <c r="BR115" s="571"/>
      <c r="BS115" s="571"/>
      <c r="BT115" s="571"/>
      <c r="BU115" s="571"/>
      <c r="BV115" s="571"/>
      <c r="BW115" s="571"/>
      <c r="BX115" s="571"/>
      <c r="BY115" s="571"/>
      <c r="BZ115" s="571"/>
      <c r="CA115" s="571"/>
      <c r="CB115" s="571"/>
      <c r="CC115" s="571"/>
      <c r="CD115" s="571"/>
      <c r="CE115" s="571"/>
      <c r="CF115" s="571"/>
      <c r="CG115" s="571"/>
      <c r="CH115" s="571"/>
      <c r="CI115" s="571"/>
      <c r="CJ115" s="571"/>
      <c r="CK115" s="571"/>
      <c r="CL115" s="571"/>
      <c r="CM115" s="571"/>
      <c r="CN115" s="571"/>
      <c r="CO115" s="571"/>
      <c r="CP115" s="571"/>
      <c r="CQ115" s="571"/>
      <c r="CR115" s="571"/>
      <c r="CS115" s="571"/>
      <c r="CT115" s="571"/>
      <c r="CU115" s="571"/>
      <c r="CV115" s="571"/>
      <c r="CW115" s="571"/>
      <c r="CX115" s="571"/>
      <c r="CY115" s="571"/>
      <c r="CZ115" s="571"/>
      <c r="DA115" s="571"/>
      <c r="DB115" s="571"/>
      <c r="DC115" s="571"/>
      <c r="DD115" s="571"/>
      <c r="DE115" s="571"/>
      <c r="DF115" s="571"/>
      <c r="DG115" s="571"/>
      <c r="DH115" s="571"/>
      <c r="DI115" s="571"/>
      <c r="DJ115" s="571"/>
      <c r="DK115" s="571"/>
      <c r="DL115" s="571"/>
      <c r="DM115" s="571"/>
      <c r="DN115" s="571"/>
      <c r="DO115" s="571"/>
      <c r="DP115" s="571"/>
      <c r="DQ115" s="571"/>
      <c r="DR115" s="571"/>
      <c r="DS115" s="571"/>
      <c r="DT115" s="571"/>
      <c r="DU115" s="571"/>
      <c r="DV115" s="571"/>
      <c r="DW115" s="571"/>
      <c r="DX115" s="571"/>
    </row>
    <row r="116" spans="2:128" x14ac:dyDescent="0.2">
      <c r="B116" s="573" t="s">
        <v>64</v>
      </c>
      <c r="C116" s="571" t="s">
        <v>573</v>
      </c>
      <c r="D116" s="571"/>
      <c r="E116" s="571"/>
      <c r="F116" s="571"/>
      <c r="G116" s="571"/>
      <c r="H116" s="571"/>
      <c r="I116" s="571"/>
      <c r="J116" s="571"/>
      <c r="K116" s="571"/>
      <c r="L116" s="571"/>
      <c r="M116" s="571"/>
      <c r="N116" s="571"/>
      <c r="O116" s="571"/>
      <c r="P116" s="571"/>
      <c r="Q116" s="571"/>
      <c r="R116" s="571"/>
      <c r="S116" s="571"/>
      <c r="T116" s="571"/>
      <c r="U116" s="571"/>
      <c r="V116" s="571"/>
      <c r="W116" s="571"/>
      <c r="X116" s="571"/>
      <c r="Y116" s="571"/>
      <c r="Z116" s="571"/>
      <c r="AA116" s="571"/>
      <c r="AB116" s="571"/>
      <c r="AC116" s="571"/>
      <c r="AD116" s="571"/>
      <c r="AE116" s="571"/>
      <c r="AF116" s="571"/>
      <c r="AG116" s="571"/>
      <c r="AH116" s="571"/>
      <c r="AI116" s="571"/>
      <c r="AJ116" s="571"/>
      <c r="AK116" s="571"/>
      <c r="AL116" s="571"/>
      <c r="AM116" s="571"/>
      <c r="AN116" s="571"/>
      <c r="AO116" s="571"/>
      <c r="AP116" s="571"/>
      <c r="AQ116" s="571"/>
      <c r="AR116" s="571"/>
      <c r="AS116" s="571"/>
      <c r="AT116" s="571"/>
      <c r="AU116" s="571"/>
      <c r="AV116" s="571"/>
      <c r="AW116" s="571"/>
      <c r="AX116" s="571"/>
      <c r="AY116" s="571"/>
      <c r="AZ116" s="571"/>
      <c r="BA116" s="571"/>
      <c r="BB116" s="571"/>
      <c r="BC116" s="571"/>
      <c r="BD116" s="571"/>
      <c r="BE116" s="571"/>
      <c r="BF116" s="571"/>
      <c r="BG116" s="571"/>
      <c r="BH116" s="571"/>
      <c r="BI116" s="571"/>
      <c r="BJ116" s="571"/>
      <c r="BK116" s="571"/>
      <c r="BL116" s="571"/>
      <c r="BM116" s="571"/>
      <c r="BN116" s="571"/>
      <c r="BO116" s="571"/>
      <c r="BP116" s="571"/>
      <c r="BQ116" s="571"/>
      <c r="BR116" s="571"/>
      <c r="BS116" s="571"/>
      <c r="BT116" s="571"/>
      <c r="BU116" s="571"/>
      <c r="BV116" s="571"/>
      <c r="BW116" s="571"/>
      <c r="BX116" s="571"/>
      <c r="BY116" s="571"/>
      <c r="BZ116" s="571"/>
      <c r="CA116" s="571"/>
      <c r="CB116" s="571"/>
      <c r="CC116" s="571"/>
      <c r="CD116" s="571"/>
      <c r="CE116" s="571"/>
      <c r="CF116" s="571"/>
      <c r="CG116" s="571"/>
      <c r="CH116" s="571"/>
      <c r="CI116" s="571"/>
      <c r="CJ116" s="571"/>
      <c r="CK116" s="571"/>
      <c r="CL116" s="571"/>
      <c r="CM116" s="571"/>
      <c r="CN116" s="571"/>
      <c r="CO116" s="571"/>
      <c r="CP116" s="571"/>
      <c r="CQ116" s="571"/>
      <c r="CR116" s="571"/>
      <c r="CS116" s="571"/>
      <c r="CT116" s="571"/>
      <c r="CU116" s="571"/>
      <c r="CV116" s="571"/>
      <c r="CW116" s="571"/>
      <c r="CX116" s="571"/>
      <c r="CY116" s="571"/>
      <c r="CZ116" s="571"/>
      <c r="DA116" s="571"/>
      <c r="DB116" s="571"/>
      <c r="DC116" s="571"/>
      <c r="DD116" s="571"/>
      <c r="DE116" s="571"/>
      <c r="DF116" s="571"/>
      <c r="DG116" s="571"/>
      <c r="DH116" s="571"/>
      <c r="DI116" s="571"/>
      <c r="DJ116" s="571"/>
      <c r="DK116" s="571"/>
      <c r="DL116" s="571"/>
      <c r="DM116" s="571"/>
      <c r="DN116" s="571"/>
      <c r="DO116" s="571"/>
      <c r="DP116" s="571"/>
      <c r="DQ116" s="571"/>
      <c r="DR116" s="571"/>
      <c r="DS116" s="571"/>
      <c r="DT116" s="571"/>
      <c r="DU116" s="571"/>
      <c r="DV116" s="571"/>
      <c r="DW116" s="571"/>
    </row>
    <row r="117" spans="2:128" x14ac:dyDescent="0.2">
      <c r="B117" s="573" t="s">
        <v>65</v>
      </c>
      <c r="C117" s="571" t="s">
        <v>574</v>
      </c>
      <c r="D117" s="571"/>
      <c r="E117" s="571"/>
      <c r="F117" s="571"/>
      <c r="G117" s="571"/>
      <c r="H117" s="571"/>
      <c r="I117" s="571"/>
      <c r="J117" s="571"/>
      <c r="K117" s="571"/>
      <c r="L117" s="571"/>
      <c r="M117" s="571"/>
      <c r="N117" s="571"/>
      <c r="O117" s="571"/>
      <c r="P117" s="571"/>
      <c r="Q117" s="571"/>
      <c r="R117" s="571"/>
      <c r="S117" s="571"/>
      <c r="T117" s="571"/>
      <c r="U117" s="571"/>
      <c r="V117" s="571"/>
      <c r="W117" s="571"/>
      <c r="X117" s="571"/>
      <c r="Y117" s="571"/>
      <c r="Z117" s="571"/>
      <c r="AA117" s="571"/>
      <c r="AB117" s="571"/>
      <c r="AC117" s="571"/>
      <c r="AD117" s="571"/>
      <c r="AE117" s="571"/>
      <c r="AF117" s="571"/>
      <c r="AG117" s="571"/>
      <c r="AH117" s="571"/>
      <c r="AI117" s="571"/>
      <c r="AJ117" s="571"/>
      <c r="AK117" s="571"/>
      <c r="AL117" s="571"/>
      <c r="AM117" s="571"/>
      <c r="AN117" s="571"/>
      <c r="AO117" s="571"/>
      <c r="AP117" s="571"/>
      <c r="AQ117" s="571"/>
      <c r="AR117" s="571"/>
      <c r="AS117" s="571"/>
      <c r="AT117" s="571"/>
      <c r="AU117" s="571"/>
      <c r="AV117" s="571"/>
      <c r="AW117" s="571"/>
      <c r="AX117" s="571"/>
      <c r="AY117" s="571"/>
      <c r="AZ117" s="571"/>
      <c r="BA117" s="571"/>
      <c r="BB117" s="571"/>
      <c r="BC117" s="571"/>
      <c r="BD117" s="571"/>
      <c r="BE117" s="571"/>
      <c r="BF117" s="571"/>
      <c r="BG117" s="571"/>
      <c r="BH117" s="571"/>
      <c r="BI117" s="571"/>
      <c r="BJ117" s="571"/>
      <c r="BK117" s="571"/>
      <c r="BL117" s="571"/>
      <c r="BM117" s="571"/>
      <c r="BN117" s="571"/>
      <c r="BO117" s="571"/>
      <c r="BP117" s="571"/>
      <c r="BQ117" s="571"/>
      <c r="BR117" s="571"/>
      <c r="BS117" s="571"/>
      <c r="BT117" s="571"/>
      <c r="BU117" s="571"/>
      <c r="BV117" s="571"/>
      <c r="BW117" s="571"/>
      <c r="BX117" s="571"/>
      <c r="BY117" s="571"/>
      <c r="BZ117" s="571"/>
      <c r="CA117" s="571"/>
      <c r="CB117" s="571"/>
      <c r="CC117" s="571"/>
      <c r="CD117" s="571"/>
      <c r="CE117" s="571"/>
      <c r="CF117" s="571"/>
      <c r="CG117" s="571"/>
      <c r="CH117" s="571"/>
      <c r="CI117" s="571"/>
      <c r="CJ117" s="571"/>
      <c r="CK117" s="571"/>
      <c r="CL117" s="571"/>
      <c r="CM117" s="571"/>
      <c r="CN117" s="571"/>
      <c r="CO117" s="571"/>
      <c r="CP117" s="571"/>
      <c r="CQ117" s="571"/>
      <c r="CR117" s="571"/>
      <c r="CS117" s="571"/>
      <c r="CT117" s="571"/>
      <c r="CU117" s="571"/>
      <c r="CV117" s="571"/>
      <c r="CW117" s="571"/>
      <c r="CX117" s="571"/>
      <c r="CY117" s="571"/>
      <c r="CZ117" s="571"/>
      <c r="DA117" s="571"/>
      <c r="DB117" s="571"/>
      <c r="DC117" s="571"/>
      <c r="DD117" s="571"/>
      <c r="DE117" s="571"/>
      <c r="DF117" s="571"/>
      <c r="DG117" s="571"/>
      <c r="DH117" s="571"/>
      <c r="DI117" s="571"/>
      <c r="DJ117" s="571"/>
      <c r="DK117" s="571"/>
      <c r="DL117" s="571"/>
      <c r="DM117" s="571"/>
      <c r="DN117" s="571"/>
      <c r="DO117" s="571"/>
      <c r="DP117" s="571"/>
      <c r="DQ117" s="571"/>
      <c r="DR117" s="571"/>
      <c r="DS117" s="571"/>
      <c r="DT117" s="571"/>
      <c r="DU117" s="571"/>
      <c r="DV117" s="571"/>
      <c r="DW117" s="571"/>
    </row>
    <row r="118" spans="2:128" x14ac:dyDescent="0.2">
      <c r="B118" s="573" t="s">
        <v>66</v>
      </c>
      <c r="C118" s="571" t="s">
        <v>575</v>
      </c>
      <c r="D118" s="571"/>
      <c r="E118" s="571"/>
      <c r="F118" s="571"/>
      <c r="G118" s="571"/>
      <c r="H118" s="571"/>
      <c r="I118" s="571"/>
      <c r="J118" s="571"/>
      <c r="K118" s="571"/>
      <c r="L118" s="571"/>
      <c r="M118" s="571"/>
      <c r="N118" s="571"/>
      <c r="O118" s="571"/>
      <c r="P118" s="571"/>
      <c r="Q118" s="571"/>
      <c r="R118" s="571"/>
      <c r="S118" s="571"/>
      <c r="T118" s="571"/>
      <c r="U118" s="571"/>
      <c r="V118" s="571"/>
      <c r="W118" s="571"/>
      <c r="X118" s="571"/>
      <c r="Y118" s="571"/>
      <c r="Z118" s="571"/>
      <c r="AA118" s="571"/>
      <c r="AB118" s="571"/>
      <c r="AC118" s="571"/>
      <c r="AD118" s="571"/>
      <c r="AE118" s="571"/>
      <c r="AF118" s="571"/>
      <c r="AG118" s="571"/>
      <c r="AH118" s="571"/>
      <c r="AI118" s="571"/>
      <c r="AJ118" s="571"/>
      <c r="AK118" s="571"/>
      <c r="AL118" s="571"/>
      <c r="AM118" s="571"/>
      <c r="AN118" s="571"/>
      <c r="AO118" s="571"/>
      <c r="AP118" s="571"/>
      <c r="AQ118" s="571"/>
      <c r="AR118" s="571"/>
      <c r="AS118" s="571"/>
      <c r="AT118" s="571"/>
      <c r="AU118" s="571"/>
      <c r="AV118" s="571"/>
      <c r="AW118" s="571"/>
      <c r="AX118" s="571"/>
      <c r="AY118" s="571"/>
      <c r="AZ118" s="571"/>
      <c r="BA118" s="571"/>
      <c r="BB118" s="571"/>
      <c r="BC118" s="571"/>
      <c r="BD118" s="571"/>
      <c r="BE118" s="571"/>
      <c r="BF118" s="571"/>
      <c r="BG118" s="571"/>
      <c r="BH118" s="571"/>
      <c r="BI118" s="571"/>
      <c r="BJ118" s="571"/>
      <c r="BK118" s="571"/>
      <c r="BL118" s="571"/>
      <c r="BM118" s="571"/>
      <c r="BN118" s="571"/>
      <c r="BO118" s="571"/>
      <c r="BP118" s="571"/>
      <c r="BQ118" s="571"/>
      <c r="BR118" s="571"/>
      <c r="BS118" s="571"/>
      <c r="BT118" s="571"/>
      <c r="BU118" s="571"/>
      <c r="BV118" s="571"/>
      <c r="BW118" s="571"/>
      <c r="BX118" s="571"/>
      <c r="BY118" s="571"/>
      <c r="BZ118" s="571"/>
      <c r="CA118" s="571"/>
      <c r="CB118" s="571"/>
      <c r="CC118" s="571"/>
      <c r="CD118" s="571"/>
      <c r="CE118" s="571"/>
      <c r="CF118" s="571"/>
      <c r="CG118" s="571"/>
      <c r="CH118" s="571"/>
      <c r="CI118" s="571"/>
      <c r="CJ118" s="571"/>
      <c r="CK118" s="571"/>
      <c r="CL118" s="571"/>
      <c r="CM118" s="571"/>
      <c r="CN118" s="571"/>
      <c r="CO118" s="571"/>
      <c r="CP118" s="571"/>
      <c r="CQ118" s="571"/>
      <c r="CR118" s="571"/>
      <c r="CS118" s="571"/>
      <c r="CT118" s="571"/>
      <c r="CU118" s="571"/>
      <c r="CV118" s="571"/>
      <c r="CW118" s="571"/>
      <c r="CX118" s="571"/>
      <c r="CY118" s="571"/>
      <c r="CZ118" s="571"/>
      <c r="DA118" s="571"/>
      <c r="DB118" s="571"/>
      <c r="DC118" s="571"/>
      <c r="DD118" s="571"/>
      <c r="DE118" s="571"/>
      <c r="DF118" s="571"/>
      <c r="DG118" s="571"/>
      <c r="DH118" s="571"/>
      <c r="DI118" s="571"/>
      <c r="DJ118" s="571"/>
      <c r="DK118" s="571"/>
      <c r="DL118" s="571"/>
      <c r="DM118" s="571"/>
      <c r="DN118" s="571"/>
      <c r="DO118" s="571"/>
      <c r="DP118" s="571"/>
      <c r="DQ118" s="571"/>
      <c r="DR118" s="571"/>
      <c r="DS118" s="571"/>
      <c r="DT118" s="571"/>
      <c r="DU118" s="571"/>
      <c r="DV118" s="571"/>
      <c r="DW118" s="571"/>
    </row>
    <row r="119" spans="2:128" x14ac:dyDescent="0.2">
      <c r="B119" s="573" t="s">
        <v>67</v>
      </c>
      <c r="C119" s="571" t="s">
        <v>576</v>
      </c>
      <c r="D119" s="571"/>
      <c r="E119" s="571"/>
      <c r="F119" s="571"/>
      <c r="G119" s="571"/>
      <c r="H119" s="571"/>
      <c r="I119" s="571"/>
      <c r="J119" s="571"/>
      <c r="K119" s="571"/>
      <c r="L119" s="571"/>
      <c r="M119" s="571"/>
      <c r="N119" s="571"/>
      <c r="O119" s="571"/>
      <c r="P119" s="571"/>
      <c r="Q119" s="571"/>
      <c r="R119" s="571"/>
      <c r="S119" s="571"/>
      <c r="T119" s="571"/>
      <c r="U119" s="571"/>
      <c r="V119" s="571"/>
      <c r="W119" s="571"/>
      <c r="X119" s="571"/>
      <c r="Y119" s="571"/>
      <c r="Z119" s="571"/>
      <c r="AA119" s="571"/>
      <c r="AB119" s="571"/>
      <c r="AC119" s="571"/>
      <c r="AD119" s="571"/>
      <c r="AE119" s="571"/>
      <c r="AF119" s="571"/>
      <c r="AG119" s="571"/>
      <c r="AH119" s="571"/>
      <c r="AI119" s="571"/>
      <c r="AJ119" s="571"/>
      <c r="AK119" s="571"/>
      <c r="AL119" s="571"/>
      <c r="AM119" s="571"/>
      <c r="AN119" s="571"/>
      <c r="AO119" s="571"/>
      <c r="AP119" s="571"/>
      <c r="AQ119" s="571"/>
      <c r="AR119" s="571"/>
      <c r="AS119" s="571"/>
      <c r="AT119" s="571"/>
      <c r="AU119" s="571"/>
      <c r="AV119" s="571"/>
      <c r="AW119" s="571"/>
      <c r="AX119" s="571"/>
      <c r="AY119" s="571"/>
      <c r="AZ119" s="571"/>
      <c r="BA119" s="571"/>
      <c r="BB119" s="571"/>
      <c r="BC119" s="571"/>
      <c r="BD119" s="571"/>
      <c r="BE119" s="571"/>
      <c r="BF119" s="571"/>
      <c r="BG119" s="571"/>
      <c r="BH119" s="571"/>
      <c r="BI119" s="571"/>
      <c r="BJ119" s="571"/>
      <c r="BK119" s="571"/>
      <c r="BL119" s="571"/>
      <c r="BM119" s="571"/>
      <c r="BN119" s="571"/>
      <c r="BO119" s="571"/>
      <c r="BP119" s="571"/>
      <c r="BQ119" s="571"/>
      <c r="BR119" s="571"/>
      <c r="BS119" s="571"/>
      <c r="BT119" s="571"/>
      <c r="BU119" s="571"/>
      <c r="BV119" s="571"/>
      <c r="BW119" s="571"/>
      <c r="BX119" s="571"/>
      <c r="BY119" s="571"/>
      <c r="BZ119" s="571"/>
      <c r="CA119" s="571"/>
      <c r="CB119" s="571"/>
      <c r="CC119" s="571"/>
      <c r="CD119" s="571"/>
      <c r="CE119" s="571"/>
      <c r="CF119" s="571"/>
      <c r="CG119" s="571"/>
      <c r="CH119" s="571"/>
      <c r="CI119" s="571"/>
      <c r="CJ119" s="571"/>
      <c r="CK119" s="571"/>
      <c r="CL119" s="571"/>
      <c r="CM119" s="571"/>
      <c r="CN119" s="571"/>
      <c r="CO119" s="571"/>
      <c r="CP119" s="571"/>
      <c r="CQ119" s="571"/>
      <c r="CR119" s="571"/>
      <c r="CS119" s="571"/>
      <c r="CT119" s="571"/>
      <c r="CU119" s="571"/>
      <c r="CV119" s="571"/>
      <c r="CW119" s="571"/>
      <c r="CX119" s="571"/>
      <c r="CY119" s="571"/>
      <c r="CZ119" s="571"/>
      <c r="DA119" s="571"/>
      <c r="DB119" s="571"/>
      <c r="DC119" s="571"/>
      <c r="DD119" s="571"/>
      <c r="DE119" s="571"/>
      <c r="DF119" s="571"/>
      <c r="DG119" s="571"/>
      <c r="DH119" s="571"/>
      <c r="DI119" s="571"/>
      <c r="DJ119" s="571"/>
      <c r="DK119" s="571"/>
      <c r="DL119" s="571"/>
      <c r="DM119" s="571"/>
      <c r="DN119" s="571"/>
      <c r="DO119" s="571"/>
      <c r="DP119" s="571"/>
      <c r="DQ119" s="571"/>
      <c r="DR119" s="571"/>
      <c r="DS119" s="571"/>
      <c r="DT119" s="571"/>
      <c r="DU119" s="571"/>
      <c r="DV119" s="571"/>
      <c r="DW119" s="571"/>
    </row>
    <row r="120" spans="2:128" x14ac:dyDescent="0.2">
      <c r="B120" s="573" t="s">
        <v>68</v>
      </c>
      <c r="C120" s="571" t="s">
        <v>577</v>
      </c>
      <c r="D120" s="571"/>
      <c r="E120" s="571"/>
      <c r="F120" s="571"/>
      <c r="G120" s="571"/>
      <c r="H120" s="571"/>
      <c r="I120" s="571"/>
      <c r="J120" s="571"/>
      <c r="K120" s="571"/>
      <c r="L120" s="571"/>
      <c r="M120" s="571"/>
      <c r="N120" s="571"/>
      <c r="O120" s="571"/>
      <c r="P120" s="571"/>
      <c r="Q120" s="571"/>
      <c r="R120" s="571"/>
      <c r="S120" s="571"/>
      <c r="T120" s="571"/>
      <c r="U120" s="571"/>
      <c r="V120" s="571"/>
      <c r="W120" s="571"/>
      <c r="X120" s="571"/>
      <c r="Y120" s="571"/>
      <c r="Z120" s="571"/>
      <c r="AA120" s="571"/>
      <c r="AB120" s="571"/>
      <c r="AC120" s="571"/>
      <c r="AD120" s="571"/>
      <c r="AE120" s="571"/>
      <c r="AF120" s="571"/>
      <c r="AG120" s="571"/>
      <c r="AH120" s="571"/>
      <c r="AI120" s="571"/>
      <c r="AJ120" s="571"/>
      <c r="AK120" s="571"/>
      <c r="AL120" s="571"/>
      <c r="AM120" s="571"/>
      <c r="AN120" s="571"/>
      <c r="AO120" s="571"/>
      <c r="AP120" s="571"/>
      <c r="AQ120" s="571"/>
      <c r="AR120" s="571"/>
      <c r="AS120" s="571"/>
      <c r="AT120" s="571"/>
      <c r="AU120" s="571"/>
      <c r="AV120" s="571"/>
      <c r="AW120" s="571"/>
      <c r="AX120" s="571"/>
      <c r="AY120" s="571"/>
      <c r="AZ120" s="571"/>
      <c r="BA120" s="571"/>
      <c r="BB120" s="571"/>
      <c r="BC120" s="571"/>
      <c r="BD120" s="571"/>
      <c r="BE120" s="571"/>
      <c r="BF120" s="571"/>
      <c r="BG120" s="571"/>
      <c r="BH120" s="571"/>
      <c r="BI120" s="571"/>
      <c r="BJ120" s="571"/>
      <c r="BK120" s="571"/>
      <c r="BL120" s="571"/>
      <c r="BM120" s="571"/>
      <c r="BN120" s="571"/>
      <c r="BO120" s="571"/>
      <c r="BP120" s="571"/>
      <c r="BQ120" s="571"/>
      <c r="BR120" s="571"/>
      <c r="BS120" s="571"/>
      <c r="BT120" s="571"/>
      <c r="BU120" s="571"/>
      <c r="BV120" s="571"/>
      <c r="BW120" s="571"/>
      <c r="BX120" s="571"/>
      <c r="BY120" s="571"/>
      <c r="BZ120" s="571"/>
      <c r="CA120" s="571"/>
      <c r="CB120" s="571"/>
      <c r="CC120" s="571"/>
      <c r="CD120" s="571"/>
      <c r="CE120" s="571"/>
      <c r="CF120" s="571"/>
      <c r="CG120" s="571"/>
      <c r="CH120" s="571"/>
      <c r="CI120" s="571"/>
      <c r="CJ120" s="571"/>
      <c r="CK120" s="571"/>
      <c r="CL120" s="571"/>
      <c r="CM120" s="571"/>
      <c r="CN120" s="571"/>
      <c r="CO120" s="571"/>
      <c r="CP120" s="571"/>
      <c r="CQ120" s="571"/>
      <c r="CR120" s="571"/>
      <c r="CS120" s="571"/>
      <c r="CT120" s="571"/>
      <c r="CU120" s="571"/>
      <c r="CV120" s="571"/>
      <c r="CW120" s="571"/>
      <c r="CX120" s="571"/>
      <c r="CY120" s="571"/>
      <c r="CZ120" s="571"/>
      <c r="DA120" s="571"/>
      <c r="DB120" s="571"/>
      <c r="DC120" s="571"/>
      <c r="DD120" s="571"/>
      <c r="DE120" s="571"/>
      <c r="DF120" s="571"/>
      <c r="DG120" s="571"/>
      <c r="DH120" s="571"/>
      <c r="DI120" s="571"/>
      <c r="DJ120" s="571"/>
      <c r="DK120" s="571"/>
      <c r="DL120" s="571"/>
      <c r="DM120" s="571"/>
      <c r="DN120" s="571"/>
      <c r="DO120" s="571"/>
      <c r="DP120" s="571"/>
      <c r="DQ120" s="571"/>
      <c r="DR120" s="571"/>
      <c r="DS120" s="571"/>
      <c r="DT120" s="571"/>
      <c r="DU120" s="571"/>
      <c r="DV120" s="571"/>
      <c r="DW120" s="571"/>
    </row>
    <row r="121" spans="2:128" x14ac:dyDescent="0.2">
      <c r="B121" s="573" t="s">
        <v>100</v>
      </c>
      <c r="C121" s="571"/>
      <c r="D121" s="571"/>
      <c r="E121" s="571"/>
      <c r="F121" s="571"/>
      <c r="G121" s="571"/>
      <c r="H121" s="571"/>
      <c r="I121" s="571"/>
      <c r="J121" s="571"/>
      <c r="K121" s="571"/>
      <c r="L121" s="571"/>
      <c r="M121" s="571"/>
      <c r="N121" s="571"/>
      <c r="O121" s="571"/>
      <c r="P121" s="571"/>
      <c r="Q121" s="571"/>
      <c r="R121" s="571"/>
      <c r="S121" s="571"/>
      <c r="T121" s="571"/>
      <c r="U121" s="571"/>
      <c r="V121" s="571"/>
      <c r="W121" s="571"/>
      <c r="X121" s="571"/>
      <c r="Y121" s="571"/>
      <c r="Z121" s="571"/>
      <c r="AA121" s="571"/>
      <c r="AB121" s="571"/>
      <c r="AC121" s="571"/>
      <c r="AD121" s="571"/>
      <c r="AE121" s="571"/>
      <c r="AF121" s="571"/>
      <c r="AG121" s="571"/>
      <c r="AH121" s="571"/>
      <c r="AI121" s="571"/>
      <c r="AJ121" s="571"/>
      <c r="AK121" s="571"/>
      <c r="AL121" s="571"/>
      <c r="AM121" s="571"/>
      <c r="AN121" s="571"/>
      <c r="AO121" s="571"/>
      <c r="AP121" s="571"/>
      <c r="AQ121" s="571"/>
      <c r="AR121" s="571"/>
      <c r="AS121" s="571"/>
      <c r="AT121" s="571"/>
      <c r="AU121" s="571"/>
      <c r="AV121" s="571"/>
      <c r="AW121" s="571"/>
      <c r="AX121" s="571"/>
      <c r="AY121" s="571"/>
      <c r="AZ121" s="571"/>
      <c r="BA121" s="571"/>
      <c r="BB121" s="571"/>
      <c r="BC121" s="571"/>
      <c r="BD121" s="571"/>
      <c r="BE121" s="571"/>
      <c r="BF121" s="571"/>
      <c r="BG121" s="571"/>
      <c r="BH121" s="571"/>
      <c r="BI121" s="571"/>
      <c r="BJ121" s="571"/>
      <c r="BK121" s="571"/>
      <c r="BL121" s="571"/>
      <c r="BM121" s="571"/>
      <c r="BN121" s="571"/>
      <c r="BO121" s="571"/>
      <c r="BP121" s="571"/>
      <c r="BQ121" s="571"/>
      <c r="BR121" s="571"/>
      <c r="BS121" s="571"/>
      <c r="BT121" s="571"/>
      <c r="BU121" s="571"/>
      <c r="BV121" s="571"/>
      <c r="BW121" s="571"/>
      <c r="BX121" s="571"/>
      <c r="BY121" s="571"/>
      <c r="BZ121" s="571"/>
      <c r="CA121" s="571"/>
      <c r="CB121" s="571"/>
      <c r="CC121" s="571"/>
      <c r="CD121" s="571"/>
      <c r="CE121" s="571"/>
      <c r="CF121" s="571"/>
      <c r="CG121" s="571"/>
      <c r="CH121" s="571"/>
      <c r="CI121" s="571"/>
      <c r="CJ121" s="571"/>
      <c r="CK121" s="571"/>
      <c r="CL121" s="571"/>
      <c r="CM121" s="571"/>
      <c r="CN121" s="571"/>
      <c r="CO121" s="571"/>
      <c r="CP121" s="571"/>
      <c r="CQ121" s="571"/>
      <c r="CR121" s="571"/>
      <c r="CS121" s="571"/>
      <c r="CT121" s="571"/>
      <c r="CU121" s="571"/>
      <c r="CV121" s="571"/>
      <c r="CW121" s="571"/>
      <c r="CX121" s="571"/>
      <c r="CY121" s="571"/>
      <c r="CZ121" s="571"/>
      <c r="DA121" s="571"/>
      <c r="DB121" s="571"/>
      <c r="DC121" s="571"/>
      <c r="DD121" s="571"/>
      <c r="DE121" s="571"/>
      <c r="DF121" s="571"/>
      <c r="DG121" s="571"/>
      <c r="DH121" s="571"/>
      <c r="DI121" s="571"/>
      <c r="DJ121" s="571"/>
      <c r="DK121" s="571"/>
      <c r="DL121" s="571"/>
      <c r="DM121" s="571"/>
      <c r="DN121" s="571"/>
      <c r="DO121" s="571"/>
      <c r="DP121" s="571"/>
      <c r="DQ121" s="571"/>
      <c r="DR121" s="571"/>
      <c r="DS121" s="571"/>
      <c r="DT121" s="571"/>
      <c r="DU121" s="571"/>
      <c r="DV121" s="571"/>
      <c r="DW121" s="571"/>
    </row>
    <row r="122" spans="2:128" x14ac:dyDescent="0.2">
      <c r="B122" s="573" t="s">
        <v>101</v>
      </c>
      <c r="C122" s="571"/>
      <c r="D122" s="571"/>
      <c r="E122" s="571"/>
      <c r="F122" s="571"/>
      <c r="G122" s="571"/>
      <c r="H122" s="571"/>
      <c r="I122" s="571"/>
      <c r="J122" s="571"/>
      <c r="K122" s="571"/>
      <c r="L122" s="571"/>
      <c r="M122" s="571"/>
      <c r="N122" s="571"/>
      <c r="O122" s="571"/>
      <c r="P122" s="571"/>
      <c r="Q122" s="571"/>
      <c r="R122" s="571"/>
      <c r="S122" s="571"/>
      <c r="T122" s="571"/>
      <c r="U122" s="571"/>
      <c r="V122" s="571"/>
      <c r="W122" s="571"/>
      <c r="X122" s="571"/>
      <c r="Y122" s="571"/>
      <c r="Z122" s="571"/>
      <c r="AA122" s="571"/>
      <c r="AB122" s="571"/>
      <c r="AC122" s="571"/>
      <c r="AD122" s="571"/>
      <c r="AE122" s="571"/>
      <c r="AF122" s="571"/>
      <c r="AG122" s="571"/>
      <c r="AH122" s="571"/>
      <c r="AI122" s="571"/>
      <c r="AJ122" s="571"/>
      <c r="AK122" s="571"/>
      <c r="AL122" s="571"/>
      <c r="AM122" s="571"/>
      <c r="AN122" s="571"/>
      <c r="AO122" s="571"/>
      <c r="AP122" s="571"/>
      <c r="AQ122" s="571"/>
      <c r="AR122" s="571"/>
      <c r="AS122" s="571"/>
      <c r="AT122" s="571"/>
      <c r="AU122" s="571"/>
      <c r="AV122" s="571"/>
      <c r="AW122" s="571"/>
      <c r="AX122" s="571"/>
      <c r="AY122" s="571"/>
      <c r="AZ122" s="571"/>
      <c r="BA122" s="571"/>
      <c r="BB122" s="571"/>
      <c r="BC122" s="571"/>
      <c r="BD122" s="571"/>
      <c r="BE122" s="571"/>
      <c r="BF122" s="571"/>
      <c r="BG122" s="571"/>
      <c r="BH122" s="571"/>
      <c r="BI122" s="571"/>
      <c r="BJ122" s="571"/>
      <c r="BK122" s="571"/>
      <c r="BL122" s="571"/>
      <c r="BM122" s="571"/>
      <c r="BN122" s="571"/>
      <c r="BO122" s="571"/>
      <c r="BP122" s="571"/>
      <c r="BQ122" s="571"/>
      <c r="BR122" s="571"/>
      <c r="BS122" s="571"/>
      <c r="BT122" s="571"/>
      <c r="BU122" s="571"/>
      <c r="BV122" s="571"/>
      <c r="BW122" s="571"/>
      <c r="BX122" s="571"/>
      <c r="BY122" s="571"/>
      <c r="BZ122" s="571"/>
      <c r="CA122" s="571"/>
      <c r="CB122" s="571"/>
      <c r="CC122" s="571"/>
      <c r="CD122" s="571"/>
      <c r="CE122" s="571"/>
      <c r="CF122" s="571"/>
      <c r="CG122" s="571"/>
      <c r="CH122" s="571"/>
      <c r="CI122" s="571"/>
      <c r="CJ122" s="571"/>
      <c r="CK122" s="571"/>
      <c r="CL122" s="571"/>
      <c r="CM122" s="571"/>
      <c r="CN122" s="571"/>
      <c r="CO122" s="571"/>
      <c r="CP122" s="571"/>
      <c r="CQ122" s="571"/>
      <c r="CR122" s="571"/>
      <c r="CS122" s="571"/>
      <c r="CT122" s="571"/>
      <c r="CU122" s="571"/>
      <c r="CV122" s="571"/>
      <c r="CW122" s="571"/>
      <c r="CX122" s="571"/>
      <c r="CY122" s="571"/>
      <c r="CZ122" s="571"/>
      <c r="DA122" s="571"/>
      <c r="DB122" s="571"/>
      <c r="DC122" s="571"/>
      <c r="DD122" s="571"/>
      <c r="DE122" s="571"/>
      <c r="DF122" s="571"/>
      <c r="DG122" s="571"/>
      <c r="DH122" s="571"/>
      <c r="DI122" s="571"/>
      <c r="DJ122" s="571"/>
      <c r="DK122" s="571"/>
      <c r="DL122" s="571"/>
      <c r="DM122" s="571"/>
      <c r="DN122" s="571"/>
      <c r="DO122" s="571"/>
      <c r="DP122" s="571"/>
      <c r="DQ122" s="571"/>
      <c r="DR122" s="571"/>
      <c r="DS122" s="571"/>
      <c r="DT122" s="571"/>
      <c r="DU122" s="571"/>
      <c r="DV122" s="571"/>
      <c r="DW122" s="571"/>
    </row>
    <row r="123" spans="2:128" x14ac:dyDescent="0.2">
      <c r="B123" s="573" t="s">
        <v>102</v>
      </c>
      <c r="C123" s="571" t="s">
        <v>578</v>
      </c>
      <c r="D123" s="571"/>
      <c r="E123" s="571"/>
      <c r="F123" s="571"/>
      <c r="G123" s="571"/>
      <c r="H123" s="571"/>
      <c r="I123" s="571"/>
      <c r="J123" s="571"/>
      <c r="K123" s="571"/>
      <c r="L123" s="571"/>
      <c r="M123" s="571"/>
      <c r="N123" s="571"/>
      <c r="O123" s="571"/>
      <c r="P123" s="571"/>
      <c r="Q123" s="571"/>
      <c r="R123" s="571"/>
      <c r="S123" s="571"/>
      <c r="T123" s="571"/>
      <c r="U123" s="571"/>
      <c r="V123" s="571"/>
      <c r="W123" s="571"/>
      <c r="X123" s="571"/>
      <c r="Y123" s="571"/>
      <c r="Z123" s="571"/>
      <c r="AA123" s="571"/>
      <c r="AB123" s="571"/>
      <c r="AC123" s="571"/>
      <c r="AD123" s="571"/>
      <c r="AE123" s="571"/>
      <c r="AF123" s="571"/>
      <c r="AG123" s="571"/>
      <c r="AH123" s="571"/>
      <c r="AI123" s="571"/>
      <c r="AJ123" s="571"/>
      <c r="AK123" s="571"/>
      <c r="AL123" s="571"/>
      <c r="AM123" s="571"/>
      <c r="AN123" s="571"/>
      <c r="AO123" s="571"/>
      <c r="AP123" s="571"/>
      <c r="AQ123" s="571"/>
      <c r="AR123" s="571"/>
      <c r="AS123" s="571"/>
      <c r="AT123" s="571"/>
      <c r="AU123" s="571"/>
      <c r="AV123" s="571"/>
      <c r="AW123" s="571"/>
      <c r="AX123" s="571"/>
      <c r="AY123" s="571"/>
      <c r="AZ123" s="571"/>
      <c r="BA123" s="571"/>
      <c r="BB123" s="571"/>
      <c r="BC123" s="571"/>
      <c r="BD123" s="571"/>
      <c r="BE123" s="571"/>
      <c r="BF123" s="571"/>
      <c r="BG123" s="571"/>
      <c r="BH123" s="571"/>
      <c r="BI123" s="571"/>
      <c r="BJ123" s="571"/>
      <c r="BK123" s="571"/>
      <c r="BL123" s="571"/>
      <c r="BM123" s="571"/>
      <c r="BN123" s="571"/>
      <c r="BO123" s="571"/>
      <c r="BP123" s="571"/>
      <c r="BQ123" s="571"/>
      <c r="BR123" s="571"/>
      <c r="BS123" s="571"/>
      <c r="BT123" s="571"/>
      <c r="BU123" s="571"/>
      <c r="BV123" s="571"/>
      <c r="BW123" s="571"/>
      <c r="BX123" s="571"/>
      <c r="BY123" s="571"/>
      <c r="BZ123" s="571"/>
      <c r="CA123" s="571"/>
      <c r="CB123" s="571"/>
      <c r="CC123" s="571"/>
      <c r="CD123" s="571"/>
      <c r="CE123" s="571"/>
      <c r="CF123" s="571"/>
      <c r="CG123" s="571"/>
      <c r="CH123" s="571"/>
      <c r="CI123" s="571"/>
      <c r="CJ123" s="571"/>
      <c r="CK123" s="571"/>
      <c r="CL123" s="571"/>
      <c r="CM123" s="571"/>
      <c r="CN123" s="571"/>
      <c r="CO123" s="571"/>
      <c r="CP123" s="571"/>
      <c r="CQ123" s="571"/>
      <c r="CR123" s="571"/>
      <c r="CS123" s="571"/>
      <c r="CT123" s="571"/>
      <c r="CU123" s="571"/>
      <c r="CV123" s="571"/>
      <c r="CW123" s="571"/>
      <c r="CX123" s="571"/>
      <c r="CY123" s="571"/>
      <c r="CZ123" s="571"/>
      <c r="DA123" s="571"/>
      <c r="DB123" s="571"/>
      <c r="DC123" s="571"/>
      <c r="DD123" s="571"/>
      <c r="DE123" s="571"/>
      <c r="DF123" s="571"/>
      <c r="DG123" s="571"/>
      <c r="DH123" s="571"/>
      <c r="DI123" s="571"/>
      <c r="DJ123" s="571"/>
      <c r="DK123" s="571"/>
      <c r="DL123" s="571"/>
      <c r="DM123" s="571"/>
      <c r="DN123" s="571"/>
      <c r="DO123" s="571"/>
      <c r="DP123" s="571"/>
      <c r="DQ123" s="571"/>
      <c r="DR123" s="571"/>
      <c r="DS123" s="571"/>
      <c r="DT123" s="571"/>
      <c r="DU123" s="571"/>
      <c r="DV123" s="571"/>
      <c r="DW123" s="571"/>
    </row>
    <row r="124" spans="2:128" x14ac:dyDescent="0.2">
      <c r="B124" s="573" t="s">
        <v>103</v>
      </c>
      <c r="C124" s="571" t="s">
        <v>579</v>
      </c>
      <c r="D124" s="571"/>
      <c r="E124" s="571"/>
      <c r="F124" s="571"/>
      <c r="G124" s="571"/>
      <c r="H124" s="571"/>
      <c r="I124" s="571"/>
      <c r="J124" s="571"/>
      <c r="K124" s="571"/>
      <c r="L124" s="571"/>
      <c r="M124" s="571"/>
      <c r="N124" s="571"/>
      <c r="O124" s="571"/>
      <c r="P124" s="571"/>
      <c r="Q124" s="571"/>
      <c r="R124" s="571"/>
      <c r="S124" s="571"/>
      <c r="T124" s="571"/>
      <c r="U124" s="571"/>
      <c r="V124" s="571"/>
      <c r="W124" s="571"/>
      <c r="X124" s="571"/>
      <c r="Y124" s="571"/>
      <c r="Z124" s="571"/>
      <c r="AA124" s="571"/>
      <c r="AB124" s="571"/>
      <c r="AC124" s="571"/>
      <c r="AD124" s="571"/>
      <c r="AE124" s="571"/>
      <c r="AF124" s="571"/>
      <c r="AG124" s="571"/>
      <c r="AH124" s="571"/>
      <c r="AI124" s="571"/>
      <c r="AJ124" s="571"/>
      <c r="AK124" s="571"/>
      <c r="AL124" s="571"/>
      <c r="AM124" s="571"/>
      <c r="AN124" s="571"/>
      <c r="AO124" s="571"/>
      <c r="AP124" s="571"/>
      <c r="AQ124" s="571"/>
      <c r="AR124" s="571"/>
      <c r="AS124" s="571"/>
      <c r="AT124" s="571"/>
      <c r="AU124" s="571"/>
      <c r="AV124" s="571"/>
      <c r="AW124" s="571"/>
      <c r="AX124" s="571"/>
      <c r="AY124" s="571"/>
      <c r="AZ124" s="571"/>
      <c r="BA124" s="571"/>
      <c r="BB124" s="571"/>
      <c r="BC124" s="571"/>
      <c r="BD124" s="571"/>
      <c r="BE124" s="571"/>
      <c r="BF124" s="571"/>
      <c r="BG124" s="571"/>
      <c r="BH124" s="571"/>
      <c r="BI124" s="571"/>
      <c r="BJ124" s="571"/>
      <c r="BK124" s="571"/>
      <c r="BL124" s="571"/>
      <c r="BM124" s="571"/>
      <c r="BN124" s="571"/>
      <c r="BO124" s="571"/>
      <c r="BP124" s="571"/>
      <c r="BQ124" s="571"/>
      <c r="BR124" s="571"/>
      <c r="BS124" s="571"/>
      <c r="BT124" s="571"/>
      <c r="BU124" s="571"/>
      <c r="BV124" s="571"/>
      <c r="BW124" s="571"/>
      <c r="BX124" s="571"/>
      <c r="BY124" s="571"/>
      <c r="BZ124" s="571"/>
      <c r="CA124" s="571"/>
      <c r="CB124" s="571"/>
      <c r="CC124" s="571"/>
      <c r="CD124" s="571"/>
      <c r="CE124" s="571"/>
      <c r="CF124" s="571"/>
      <c r="CG124" s="571"/>
      <c r="CH124" s="571"/>
      <c r="CI124" s="571"/>
      <c r="CJ124" s="571"/>
      <c r="CK124" s="571"/>
      <c r="CL124" s="571"/>
      <c r="CM124" s="571"/>
      <c r="CN124" s="571"/>
      <c r="CO124" s="571"/>
      <c r="CP124" s="571"/>
      <c r="CQ124" s="571"/>
      <c r="CR124" s="571"/>
      <c r="CS124" s="571"/>
      <c r="CT124" s="571"/>
      <c r="CU124" s="571"/>
      <c r="CV124" s="571"/>
      <c r="CW124" s="571"/>
      <c r="CX124" s="571"/>
      <c r="CY124" s="571"/>
      <c r="CZ124" s="571"/>
      <c r="DA124" s="571"/>
      <c r="DB124" s="571"/>
      <c r="DC124" s="571"/>
      <c r="DD124" s="571"/>
      <c r="DE124" s="571"/>
      <c r="DF124" s="571"/>
      <c r="DG124" s="571"/>
      <c r="DH124" s="571"/>
      <c r="DI124" s="571"/>
      <c r="DJ124" s="571"/>
      <c r="DK124" s="571"/>
      <c r="DL124" s="571"/>
      <c r="DM124" s="571"/>
      <c r="DN124" s="571"/>
      <c r="DO124" s="571"/>
      <c r="DP124" s="571"/>
      <c r="DQ124" s="571"/>
      <c r="DR124" s="571"/>
      <c r="DS124" s="571"/>
      <c r="DT124" s="571"/>
      <c r="DU124" s="571"/>
      <c r="DV124" s="571"/>
      <c r="DW124" s="571"/>
    </row>
    <row r="125" spans="2:128" x14ac:dyDescent="0.2">
      <c r="B125" s="573"/>
      <c r="C125" s="571"/>
      <c r="D125" s="571"/>
      <c r="E125" s="571"/>
      <c r="F125" s="571"/>
      <c r="G125" s="571"/>
      <c r="H125" s="571"/>
      <c r="I125" s="571"/>
      <c r="J125" s="571"/>
      <c r="K125" s="571"/>
      <c r="L125" s="571"/>
      <c r="M125" s="571"/>
      <c r="N125" s="571"/>
      <c r="O125" s="571"/>
      <c r="P125" s="571"/>
      <c r="Q125" s="571"/>
      <c r="R125" s="571"/>
      <c r="S125" s="571"/>
      <c r="T125" s="571"/>
      <c r="U125" s="571"/>
      <c r="V125" s="571"/>
      <c r="W125" s="571"/>
      <c r="X125" s="571"/>
      <c r="Y125" s="571"/>
      <c r="Z125" s="571"/>
      <c r="AA125" s="571"/>
      <c r="AB125" s="571"/>
      <c r="AC125" s="571"/>
      <c r="AD125" s="571"/>
      <c r="AE125" s="571"/>
      <c r="AF125" s="571"/>
      <c r="AG125" s="571"/>
      <c r="AH125" s="571"/>
      <c r="AI125" s="571"/>
      <c r="AJ125" s="571"/>
      <c r="AK125" s="571"/>
      <c r="AL125" s="571"/>
      <c r="AM125" s="571"/>
      <c r="AN125" s="571"/>
      <c r="AO125" s="571"/>
      <c r="AP125" s="571"/>
      <c r="AQ125" s="571"/>
      <c r="AR125" s="571"/>
      <c r="AS125" s="571"/>
      <c r="AT125" s="571"/>
      <c r="AU125" s="571"/>
      <c r="AV125" s="571"/>
      <c r="AW125" s="571"/>
      <c r="AX125" s="571"/>
      <c r="AY125" s="571"/>
      <c r="AZ125" s="571"/>
      <c r="BA125" s="571"/>
      <c r="BB125" s="571"/>
      <c r="BC125" s="571"/>
      <c r="BD125" s="571"/>
      <c r="BE125" s="571"/>
      <c r="BF125" s="571"/>
      <c r="BG125" s="571"/>
      <c r="BH125" s="571"/>
      <c r="BI125" s="571"/>
      <c r="BJ125" s="571"/>
      <c r="BK125" s="571"/>
      <c r="BL125" s="571"/>
      <c r="BM125" s="571"/>
      <c r="BN125" s="571"/>
      <c r="BO125" s="571"/>
      <c r="BP125" s="571"/>
      <c r="BQ125" s="571"/>
      <c r="BR125" s="571"/>
      <c r="BS125" s="571"/>
      <c r="BT125" s="571"/>
      <c r="BU125" s="571"/>
      <c r="BV125" s="571"/>
      <c r="BW125" s="571"/>
      <c r="BX125" s="571"/>
      <c r="BY125" s="571"/>
      <c r="BZ125" s="571"/>
      <c r="CA125" s="571"/>
      <c r="CB125" s="571"/>
      <c r="CC125" s="571"/>
      <c r="CD125" s="571"/>
      <c r="CE125" s="571"/>
      <c r="CF125" s="571"/>
      <c r="CG125" s="571"/>
      <c r="CH125" s="571"/>
      <c r="CI125" s="571"/>
      <c r="CJ125" s="571"/>
      <c r="CK125" s="571"/>
      <c r="CL125" s="571"/>
      <c r="CM125" s="571"/>
      <c r="CN125" s="571"/>
      <c r="CO125" s="571"/>
      <c r="CP125" s="571"/>
      <c r="CQ125" s="571"/>
      <c r="CR125" s="571"/>
      <c r="CS125" s="571"/>
      <c r="CT125" s="571"/>
      <c r="CU125" s="571"/>
      <c r="CV125" s="571"/>
      <c r="CW125" s="571"/>
      <c r="CX125" s="571"/>
      <c r="CY125" s="571"/>
      <c r="CZ125" s="571"/>
      <c r="DA125" s="571"/>
      <c r="DB125" s="571"/>
      <c r="DC125" s="571"/>
      <c r="DD125" s="571"/>
      <c r="DE125" s="571"/>
      <c r="DF125" s="571"/>
      <c r="DG125" s="571"/>
      <c r="DH125" s="571"/>
      <c r="DI125" s="571"/>
      <c r="DJ125" s="571"/>
      <c r="DK125" s="571"/>
      <c r="DL125" s="571"/>
      <c r="DM125" s="571"/>
      <c r="DN125" s="571"/>
      <c r="DO125" s="571"/>
      <c r="DP125" s="571"/>
      <c r="DQ125" s="571"/>
      <c r="DR125" s="571"/>
      <c r="DS125" s="571"/>
      <c r="DT125" s="571"/>
      <c r="DU125" s="571"/>
      <c r="DV125" s="571"/>
      <c r="DW125" s="571"/>
    </row>
    <row r="126" spans="2:128" x14ac:dyDescent="0.2">
      <c r="B126" s="573"/>
      <c r="C126" s="571"/>
      <c r="D126" s="571"/>
      <c r="E126" s="571"/>
      <c r="F126" s="571"/>
      <c r="G126" s="571"/>
      <c r="H126" s="571"/>
      <c r="I126" s="571"/>
      <c r="J126" s="571"/>
      <c r="K126" s="571"/>
      <c r="L126" s="571"/>
      <c r="M126" s="571"/>
      <c r="N126" s="571"/>
      <c r="O126" s="571"/>
      <c r="P126" s="571"/>
      <c r="Q126" s="571"/>
      <c r="R126" s="571"/>
      <c r="S126" s="571"/>
      <c r="T126" s="571"/>
      <c r="U126" s="571"/>
      <c r="V126" s="571"/>
      <c r="W126" s="571"/>
      <c r="X126" s="571"/>
      <c r="Y126" s="571"/>
      <c r="Z126" s="571"/>
      <c r="AA126" s="571"/>
      <c r="AB126" s="571"/>
      <c r="AC126" s="571"/>
      <c r="AD126" s="571"/>
      <c r="AE126" s="571"/>
      <c r="AF126" s="571"/>
      <c r="AG126" s="571"/>
      <c r="AH126" s="571"/>
      <c r="AI126" s="571"/>
      <c r="AJ126" s="571"/>
      <c r="AK126" s="571"/>
      <c r="AL126" s="571"/>
      <c r="AM126" s="571"/>
      <c r="AN126" s="571"/>
      <c r="AO126" s="571"/>
      <c r="AP126" s="571"/>
      <c r="AQ126" s="571"/>
      <c r="AR126" s="571"/>
      <c r="AS126" s="571"/>
      <c r="AT126" s="571"/>
      <c r="AU126" s="571"/>
      <c r="AV126" s="571"/>
      <c r="AW126" s="571"/>
      <c r="AX126" s="571"/>
      <c r="AY126" s="571"/>
      <c r="AZ126" s="571"/>
      <c r="BA126" s="571"/>
      <c r="BB126" s="571"/>
      <c r="BC126" s="571"/>
      <c r="BD126" s="571"/>
      <c r="BE126" s="571"/>
      <c r="BF126" s="571"/>
      <c r="BG126" s="571"/>
      <c r="BH126" s="571"/>
      <c r="BI126" s="571"/>
      <c r="BJ126" s="571"/>
      <c r="BK126" s="571"/>
      <c r="BL126" s="571"/>
      <c r="BM126" s="571"/>
      <c r="BN126" s="571"/>
      <c r="BO126" s="571"/>
      <c r="BP126" s="571"/>
      <c r="BQ126" s="571"/>
      <c r="BR126" s="571"/>
      <c r="BS126" s="571"/>
      <c r="BT126" s="571"/>
      <c r="BU126" s="571"/>
      <c r="BV126" s="571"/>
      <c r="BW126" s="571"/>
      <c r="BX126" s="571"/>
      <c r="BY126" s="571"/>
      <c r="BZ126" s="571"/>
      <c r="CA126" s="571"/>
      <c r="CB126" s="571"/>
      <c r="CC126" s="571"/>
      <c r="CD126" s="571"/>
      <c r="CE126" s="571"/>
      <c r="CF126" s="571"/>
      <c r="CG126" s="571"/>
      <c r="CH126" s="571"/>
      <c r="CI126" s="571"/>
      <c r="CJ126" s="571"/>
      <c r="CK126" s="571"/>
      <c r="CL126" s="571"/>
      <c r="CM126" s="571"/>
      <c r="CN126" s="571"/>
      <c r="CO126" s="571"/>
      <c r="CP126" s="571"/>
      <c r="CQ126" s="571"/>
      <c r="CR126" s="571"/>
      <c r="CS126" s="571"/>
      <c r="CT126" s="571"/>
      <c r="CU126" s="571"/>
      <c r="CV126" s="571"/>
      <c r="CW126" s="571"/>
      <c r="CX126" s="571"/>
      <c r="CY126" s="571"/>
      <c r="CZ126" s="571"/>
      <c r="DA126" s="571"/>
      <c r="DB126" s="571"/>
      <c r="DC126" s="571"/>
      <c r="DD126" s="571"/>
      <c r="DE126" s="571"/>
      <c r="DF126" s="571"/>
      <c r="DG126" s="571"/>
      <c r="DH126" s="571"/>
      <c r="DI126" s="571"/>
      <c r="DJ126" s="571"/>
      <c r="DK126" s="571"/>
      <c r="DL126" s="571"/>
      <c r="DM126" s="571"/>
      <c r="DN126" s="571"/>
      <c r="DO126" s="571"/>
      <c r="DP126" s="571"/>
      <c r="DQ126" s="571"/>
      <c r="DR126" s="571"/>
      <c r="DS126" s="571"/>
      <c r="DT126" s="571"/>
      <c r="DU126" s="571"/>
      <c r="DV126" s="571"/>
      <c r="DW126" s="571"/>
    </row>
    <row r="127" spans="2:128" x14ac:dyDescent="0.2">
      <c r="B127" s="573"/>
      <c r="C127" s="571" t="s">
        <v>580</v>
      </c>
      <c r="D127" s="571"/>
      <c r="E127" s="571"/>
      <c r="F127" s="571"/>
      <c r="G127" s="571"/>
      <c r="H127" s="571"/>
      <c r="I127" s="571"/>
      <c r="J127" s="571"/>
      <c r="K127" s="571"/>
      <c r="L127" s="571"/>
      <c r="M127" s="571"/>
      <c r="N127" s="571"/>
      <c r="O127" s="571"/>
      <c r="P127" s="571"/>
      <c r="Q127" s="571"/>
      <c r="R127" s="571"/>
      <c r="S127" s="571"/>
      <c r="T127" s="571"/>
      <c r="U127" s="571"/>
      <c r="V127" s="571"/>
      <c r="W127" s="571"/>
      <c r="X127" s="571"/>
      <c r="Y127" s="571"/>
      <c r="Z127" s="571"/>
      <c r="AA127" s="571"/>
      <c r="AB127" s="571"/>
      <c r="AC127" s="571"/>
      <c r="AD127" s="571"/>
      <c r="AE127" s="571"/>
      <c r="AF127" s="571"/>
      <c r="AG127" s="571"/>
      <c r="AH127" s="571"/>
      <c r="AI127" s="571"/>
      <c r="AJ127" s="571"/>
      <c r="AK127" s="571"/>
      <c r="AL127" s="571"/>
      <c r="AM127" s="571"/>
      <c r="AN127" s="571"/>
      <c r="AO127" s="571"/>
      <c r="AP127" s="571"/>
      <c r="AQ127" s="571"/>
      <c r="AR127" s="571"/>
      <c r="AS127" s="571"/>
      <c r="AT127" s="571"/>
      <c r="AU127" s="571"/>
      <c r="AV127" s="571"/>
      <c r="AW127" s="571"/>
      <c r="AX127" s="571"/>
      <c r="AY127" s="571"/>
      <c r="AZ127" s="571"/>
      <c r="BA127" s="571"/>
      <c r="BB127" s="571"/>
      <c r="BC127" s="571"/>
      <c r="BD127" s="571"/>
      <c r="BE127" s="571"/>
      <c r="BF127" s="571"/>
      <c r="BG127" s="571"/>
      <c r="BH127" s="571"/>
      <c r="BI127" s="571"/>
      <c r="BJ127" s="571"/>
      <c r="BK127" s="571"/>
      <c r="BL127" s="571"/>
      <c r="BM127" s="571"/>
      <c r="BN127" s="571"/>
      <c r="BO127" s="571"/>
      <c r="BP127" s="571"/>
      <c r="BQ127" s="571"/>
      <c r="BR127" s="571"/>
      <c r="BS127" s="571"/>
      <c r="BT127" s="571"/>
      <c r="BU127" s="571"/>
      <c r="BV127" s="571"/>
      <c r="BW127" s="571"/>
      <c r="BX127" s="571"/>
      <c r="BY127" s="571"/>
      <c r="BZ127" s="571"/>
      <c r="CA127" s="571"/>
      <c r="CB127" s="571"/>
      <c r="CC127" s="571"/>
      <c r="CD127" s="571"/>
      <c r="CE127" s="571"/>
      <c r="CF127" s="571"/>
      <c r="CG127" s="571"/>
      <c r="CH127" s="571"/>
      <c r="CI127" s="571"/>
      <c r="CJ127" s="571"/>
      <c r="CK127" s="571"/>
      <c r="CL127" s="571"/>
      <c r="CM127" s="571"/>
      <c r="CN127" s="571"/>
      <c r="CO127" s="571"/>
      <c r="CP127" s="571"/>
      <c r="CQ127" s="571"/>
      <c r="CR127" s="571"/>
      <c r="CS127" s="571"/>
      <c r="CT127" s="571"/>
      <c r="CU127" s="571"/>
      <c r="CV127" s="571"/>
      <c r="CW127" s="571"/>
      <c r="CX127" s="571"/>
      <c r="CY127" s="571"/>
      <c r="CZ127" s="571"/>
      <c r="DA127" s="571"/>
      <c r="DB127" s="571"/>
      <c r="DC127" s="571"/>
      <c r="DD127" s="571"/>
      <c r="DE127" s="571"/>
      <c r="DF127" s="571"/>
      <c r="DG127" s="571"/>
      <c r="DH127" s="571"/>
      <c r="DI127" s="571"/>
      <c r="DJ127" s="571"/>
      <c r="DK127" s="571"/>
      <c r="DL127" s="571"/>
      <c r="DM127" s="571"/>
      <c r="DN127" s="571"/>
      <c r="DO127" s="571"/>
      <c r="DP127" s="571"/>
      <c r="DQ127" s="571"/>
      <c r="DR127" s="571"/>
      <c r="DS127" s="571"/>
      <c r="DT127" s="571"/>
      <c r="DU127" s="571"/>
      <c r="DV127" s="571"/>
      <c r="DW127" s="571"/>
    </row>
    <row r="128" spans="2:128" x14ac:dyDescent="0.2">
      <c r="B128" s="573"/>
      <c r="C128" s="571" t="s">
        <v>581</v>
      </c>
      <c r="D128" s="571"/>
      <c r="E128" s="571"/>
      <c r="F128" s="571"/>
      <c r="G128" s="571"/>
      <c r="H128" s="571"/>
      <c r="I128" s="571"/>
      <c r="J128" s="571"/>
      <c r="K128" s="571"/>
      <c r="L128" s="571"/>
      <c r="M128" s="571"/>
      <c r="N128" s="571"/>
      <c r="O128" s="571"/>
      <c r="P128" s="571"/>
      <c r="Q128" s="571"/>
      <c r="R128" s="571"/>
      <c r="S128" s="571"/>
      <c r="T128" s="571"/>
      <c r="U128" s="571"/>
      <c r="V128" s="571"/>
      <c r="W128" s="571"/>
      <c r="X128" s="571"/>
      <c r="Y128" s="571"/>
      <c r="Z128" s="571"/>
      <c r="AA128" s="571"/>
      <c r="AB128" s="571"/>
      <c r="AC128" s="571"/>
      <c r="AD128" s="571"/>
      <c r="AE128" s="571"/>
      <c r="AF128" s="571"/>
      <c r="AG128" s="571"/>
      <c r="AH128" s="571"/>
      <c r="AI128" s="571"/>
      <c r="AJ128" s="571"/>
      <c r="AK128" s="571"/>
      <c r="AL128" s="571"/>
      <c r="AM128" s="571"/>
      <c r="AN128" s="571"/>
      <c r="AO128" s="571"/>
      <c r="AP128" s="571"/>
      <c r="AQ128" s="571"/>
      <c r="AR128" s="571"/>
      <c r="AS128" s="571"/>
      <c r="AT128" s="571"/>
      <c r="AU128" s="571"/>
      <c r="AV128" s="571"/>
      <c r="AW128" s="571"/>
      <c r="AX128" s="571"/>
      <c r="AY128" s="571"/>
      <c r="AZ128" s="571"/>
      <c r="BA128" s="571"/>
      <c r="BB128" s="571"/>
      <c r="BC128" s="571"/>
      <c r="BD128" s="571"/>
      <c r="BE128" s="571"/>
      <c r="BF128" s="571"/>
      <c r="BG128" s="571"/>
      <c r="BH128" s="571"/>
      <c r="BI128" s="571"/>
      <c r="BJ128" s="571"/>
      <c r="BK128" s="571"/>
      <c r="BL128" s="571"/>
      <c r="BM128" s="571"/>
      <c r="BN128" s="571"/>
      <c r="BO128" s="571"/>
      <c r="BP128" s="571"/>
      <c r="BQ128" s="571"/>
      <c r="BR128" s="571"/>
      <c r="BS128" s="571"/>
      <c r="BT128" s="571"/>
      <c r="BU128" s="571"/>
      <c r="BV128" s="571"/>
      <c r="BW128" s="571"/>
      <c r="BX128" s="571"/>
      <c r="BY128" s="571"/>
      <c r="BZ128" s="571"/>
      <c r="CA128" s="571"/>
      <c r="CB128" s="571"/>
      <c r="CC128" s="571"/>
      <c r="CD128" s="571"/>
      <c r="CE128" s="571"/>
      <c r="CF128" s="571"/>
      <c r="CG128" s="571"/>
      <c r="CH128" s="571"/>
      <c r="CI128" s="571"/>
      <c r="CJ128" s="571"/>
      <c r="CK128" s="571"/>
      <c r="CL128" s="571"/>
      <c r="CM128" s="571"/>
      <c r="CN128" s="571"/>
      <c r="CO128" s="571"/>
      <c r="CP128" s="571"/>
      <c r="CQ128" s="571"/>
      <c r="CR128" s="571"/>
      <c r="CS128" s="571"/>
      <c r="CT128" s="571"/>
      <c r="CU128" s="571"/>
      <c r="CV128" s="571"/>
      <c r="CW128" s="571"/>
      <c r="CX128" s="571"/>
      <c r="CY128" s="571"/>
      <c r="CZ128" s="571"/>
      <c r="DA128" s="571"/>
      <c r="DB128" s="571"/>
      <c r="DC128" s="571"/>
      <c r="DD128" s="571"/>
      <c r="DE128" s="571"/>
      <c r="DF128" s="571"/>
      <c r="DG128" s="571"/>
      <c r="DH128" s="571"/>
      <c r="DI128" s="571"/>
      <c r="DJ128" s="571"/>
      <c r="DK128" s="571"/>
      <c r="DL128" s="571"/>
      <c r="DM128" s="571"/>
      <c r="DN128" s="571"/>
      <c r="DO128" s="571"/>
      <c r="DP128" s="571"/>
      <c r="DQ128" s="571"/>
      <c r="DR128" s="571"/>
      <c r="DS128" s="571"/>
      <c r="DT128" s="571"/>
      <c r="DU128" s="571"/>
      <c r="DV128" s="571"/>
      <c r="DW128" s="571"/>
    </row>
    <row r="129" spans="2:127" x14ac:dyDescent="0.2">
      <c r="B129" s="573"/>
      <c r="C129" s="571" t="s">
        <v>582</v>
      </c>
      <c r="D129" s="571"/>
      <c r="E129" s="571"/>
      <c r="F129" s="571"/>
      <c r="G129" s="571"/>
      <c r="H129" s="571"/>
      <c r="I129" s="571"/>
      <c r="J129" s="571"/>
      <c r="K129" s="571"/>
      <c r="L129" s="571"/>
      <c r="M129" s="571"/>
      <c r="N129" s="571"/>
      <c r="O129" s="571"/>
      <c r="P129" s="571"/>
      <c r="Q129" s="571"/>
      <c r="R129" s="571"/>
      <c r="S129" s="571"/>
      <c r="T129" s="571"/>
      <c r="U129" s="571"/>
      <c r="V129" s="571"/>
      <c r="W129" s="571"/>
      <c r="X129" s="571"/>
      <c r="Y129" s="571"/>
      <c r="Z129" s="571"/>
      <c r="AA129" s="571"/>
      <c r="AB129" s="571"/>
      <c r="AC129" s="571"/>
      <c r="AD129" s="571"/>
      <c r="AE129" s="571"/>
      <c r="AF129" s="571"/>
      <c r="AG129" s="571"/>
      <c r="AH129" s="571"/>
      <c r="AI129" s="571"/>
      <c r="AJ129" s="571"/>
      <c r="AK129" s="571"/>
      <c r="AL129" s="571"/>
      <c r="AM129" s="571"/>
      <c r="AN129" s="571"/>
      <c r="AO129" s="571"/>
      <c r="AP129" s="571"/>
      <c r="AQ129" s="571"/>
      <c r="AR129" s="571"/>
      <c r="AS129" s="571"/>
      <c r="AT129" s="571"/>
      <c r="AU129" s="571"/>
      <c r="AV129" s="571"/>
      <c r="AW129" s="571"/>
      <c r="AX129" s="571"/>
      <c r="AY129" s="571"/>
      <c r="AZ129" s="571"/>
      <c r="BA129" s="571"/>
      <c r="BB129" s="571"/>
      <c r="BC129" s="571"/>
      <c r="BD129" s="571"/>
      <c r="BE129" s="571"/>
      <c r="BF129" s="571"/>
      <c r="BG129" s="571"/>
      <c r="BH129" s="571"/>
      <c r="BI129" s="571"/>
      <c r="BJ129" s="571"/>
      <c r="BK129" s="571"/>
      <c r="BL129" s="571"/>
      <c r="BM129" s="571"/>
      <c r="BN129" s="571"/>
      <c r="BO129" s="571"/>
      <c r="BP129" s="571"/>
      <c r="BQ129" s="571"/>
      <c r="BR129" s="571"/>
      <c r="BS129" s="571"/>
      <c r="BT129" s="571"/>
      <c r="BU129" s="571"/>
      <c r="BV129" s="571"/>
      <c r="BW129" s="571"/>
      <c r="BX129" s="571"/>
      <c r="BY129" s="571"/>
      <c r="BZ129" s="571"/>
      <c r="CA129" s="571"/>
      <c r="CB129" s="571"/>
      <c r="CC129" s="571"/>
      <c r="CD129" s="571"/>
      <c r="CE129" s="571"/>
      <c r="CF129" s="571"/>
      <c r="CG129" s="571"/>
      <c r="CH129" s="571"/>
      <c r="CI129" s="571"/>
      <c r="CJ129" s="571"/>
      <c r="CK129" s="571"/>
      <c r="CL129" s="571"/>
      <c r="CM129" s="571"/>
      <c r="CN129" s="571"/>
      <c r="CO129" s="571"/>
      <c r="CP129" s="571"/>
      <c r="CQ129" s="571"/>
      <c r="CR129" s="571"/>
      <c r="CS129" s="571"/>
      <c r="CT129" s="571"/>
      <c r="CU129" s="571"/>
      <c r="CV129" s="571"/>
      <c r="CW129" s="571"/>
      <c r="CX129" s="571"/>
      <c r="CY129" s="571"/>
      <c r="CZ129" s="571"/>
      <c r="DA129" s="571"/>
      <c r="DB129" s="571"/>
      <c r="DC129" s="571"/>
      <c r="DD129" s="571"/>
      <c r="DE129" s="571"/>
      <c r="DF129" s="571"/>
      <c r="DG129" s="571"/>
      <c r="DH129" s="571"/>
      <c r="DI129" s="571"/>
      <c r="DJ129" s="571"/>
      <c r="DK129" s="571"/>
      <c r="DL129" s="571"/>
      <c r="DM129" s="571"/>
      <c r="DN129" s="571"/>
      <c r="DO129" s="571"/>
      <c r="DP129" s="571"/>
      <c r="DQ129" s="571"/>
      <c r="DR129" s="571"/>
      <c r="DS129" s="571"/>
      <c r="DT129" s="571"/>
      <c r="DU129" s="571"/>
      <c r="DV129" s="571"/>
      <c r="DW129" s="571"/>
    </row>
    <row r="130" spans="2:127" x14ac:dyDescent="0.2">
      <c r="B130" s="573"/>
      <c r="C130" s="571" t="s">
        <v>583</v>
      </c>
      <c r="D130" s="571"/>
      <c r="E130" s="571"/>
      <c r="F130" s="571"/>
      <c r="G130" s="571"/>
      <c r="H130" s="571"/>
      <c r="I130" s="571"/>
      <c r="J130" s="571"/>
      <c r="K130" s="571"/>
      <c r="L130" s="571"/>
      <c r="M130" s="571"/>
      <c r="N130" s="571"/>
      <c r="O130" s="571"/>
      <c r="P130" s="571"/>
      <c r="Q130" s="571"/>
      <c r="R130" s="571"/>
      <c r="S130" s="571"/>
      <c r="T130" s="571"/>
      <c r="U130" s="571"/>
      <c r="V130" s="571"/>
      <c r="W130" s="571"/>
      <c r="X130" s="571"/>
      <c r="Y130" s="571"/>
      <c r="Z130" s="571"/>
      <c r="AA130" s="571"/>
      <c r="AB130" s="571"/>
      <c r="AC130" s="571"/>
      <c r="AD130" s="571"/>
      <c r="AE130" s="571"/>
      <c r="AF130" s="571"/>
      <c r="AG130" s="571"/>
      <c r="AH130" s="571"/>
      <c r="AI130" s="571"/>
      <c r="AJ130" s="571"/>
      <c r="AK130" s="571"/>
      <c r="AL130" s="571"/>
      <c r="AM130" s="571"/>
      <c r="AN130" s="571"/>
      <c r="AO130" s="571"/>
      <c r="AP130" s="571"/>
      <c r="AQ130" s="571"/>
      <c r="AR130" s="571"/>
      <c r="AS130" s="571"/>
      <c r="AT130" s="571"/>
      <c r="AU130" s="571"/>
      <c r="AV130" s="571"/>
      <c r="AW130" s="571"/>
      <c r="AX130" s="571"/>
      <c r="AY130" s="571"/>
      <c r="AZ130" s="571"/>
      <c r="BA130" s="571"/>
      <c r="BB130" s="571"/>
      <c r="BC130" s="571"/>
      <c r="BD130" s="571"/>
      <c r="BE130" s="571"/>
      <c r="BF130" s="571"/>
      <c r="BG130" s="571"/>
      <c r="BH130" s="571"/>
      <c r="BI130" s="571"/>
      <c r="BJ130" s="571"/>
      <c r="BK130" s="571"/>
      <c r="BL130" s="571"/>
      <c r="BM130" s="571"/>
      <c r="BN130" s="571"/>
      <c r="BO130" s="571"/>
      <c r="BP130" s="571"/>
      <c r="BQ130" s="571"/>
      <c r="BR130" s="571"/>
      <c r="BS130" s="571"/>
      <c r="BT130" s="571"/>
      <c r="BU130" s="571"/>
      <c r="BV130" s="571"/>
      <c r="BW130" s="571"/>
      <c r="BX130" s="571"/>
      <c r="BY130" s="571"/>
      <c r="BZ130" s="571"/>
      <c r="CA130" s="571"/>
      <c r="CB130" s="571"/>
      <c r="CC130" s="571"/>
      <c r="CD130" s="571"/>
      <c r="CE130" s="571"/>
      <c r="CF130" s="571"/>
      <c r="CG130" s="571"/>
      <c r="CH130" s="571"/>
      <c r="CI130" s="571"/>
      <c r="CJ130" s="571"/>
      <c r="CK130" s="571"/>
      <c r="CL130" s="571"/>
      <c r="CM130" s="571"/>
      <c r="CN130" s="571"/>
      <c r="CO130" s="571"/>
      <c r="CP130" s="571"/>
      <c r="CQ130" s="571"/>
      <c r="CR130" s="571"/>
      <c r="CS130" s="571"/>
      <c r="CT130" s="571"/>
      <c r="CU130" s="571"/>
      <c r="CV130" s="571"/>
      <c r="CW130" s="571"/>
      <c r="CX130" s="571"/>
      <c r="CY130" s="571"/>
      <c r="CZ130" s="571"/>
      <c r="DA130" s="571"/>
      <c r="DB130" s="571"/>
      <c r="DC130" s="571"/>
      <c r="DD130" s="571"/>
      <c r="DE130" s="571"/>
      <c r="DF130" s="571"/>
      <c r="DG130" s="571"/>
      <c r="DH130" s="571"/>
      <c r="DI130" s="571"/>
      <c r="DJ130" s="571"/>
      <c r="DK130" s="571"/>
      <c r="DL130" s="571"/>
      <c r="DM130" s="571"/>
      <c r="DN130" s="571"/>
      <c r="DO130" s="571"/>
      <c r="DP130" s="571"/>
      <c r="DQ130" s="571"/>
      <c r="DR130" s="571"/>
      <c r="DS130" s="571"/>
      <c r="DT130" s="571"/>
      <c r="DU130" s="571"/>
      <c r="DV130" s="571"/>
      <c r="DW130" s="571"/>
    </row>
    <row r="131" spans="2:127" x14ac:dyDescent="0.2">
      <c r="B131" s="573"/>
      <c r="C131" s="571" t="s">
        <v>584</v>
      </c>
      <c r="D131" s="571"/>
      <c r="E131" s="571"/>
      <c r="F131" s="571"/>
      <c r="G131" s="571"/>
      <c r="H131" s="571"/>
      <c r="I131" s="571"/>
      <c r="J131" s="571"/>
      <c r="K131" s="571"/>
      <c r="L131" s="571"/>
      <c r="M131" s="571"/>
      <c r="N131" s="571"/>
      <c r="O131" s="571"/>
      <c r="P131" s="571"/>
      <c r="Q131" s="571"/>
      <c r="R131" s="571"/>
      <c r="S131" s="571"/>
      <c r="T131" s="571"/>
      <c r="U131" s="571"/>
      <c r="V131" s="571"/>
      <c r="W131" s="571"/>
      <c r="X131" s="571"/>
      <c r="Y131" s="571"/>
      <c r="Z131" s="571"/>
      <c r="AA131" s="571"/>
      <c r="AB131" s="571"/>
      <c r="AC131" s="571"/>
      <c r="AD131" s="571"/>
      <c r="AE131" s="571"/>
      <c r="AF131" s="571"/>
      <c r="AG131" s="571"/>
      <c r="AH131" s="571"/>
      <c r="AI131" s="571"/>
      <c r="AJ131" s="571"/>
      <c r="AK131" s="571"/>
      <c r="AL131" s="571"/>
      <c r="AM131" s="571"/>
      <c r="AN131" s="571"/>
      <c r="AO131" s="571"/>
      <c r="AP131" s="571"/>
      <c r="AQ131" s="571"/>
      <c r="AR131" s="571"/>
      <c r="AS131" s="571"/>
      <c r="AT131" s="571"/>
      <c r="AU131" s="571"/>
      <c r="AV131" s="571"/>
      <c r="AW131" s="571"/>
      <c r="AX131" s="571"/>
      <c r="AY131" s="571"/>
      <c r="AZ131" s="571"/>
      <c r="BA131" s="571"/>
      <c r="BB131" s="571"/>
      <c r="BC131" s="571"/>
      <c r="BD131" s="571"/>
      <c r="BE131" s="571"/>
      <c r="BF131" s="571"/>
      <c r="BG131" s="571"/>
      <c r="BH131" s="571"/>
      <c r="BI131" s="571"/>
      <c r="BJ131" s="571"/>
      <c r="BK131" s="571"/>
      <c r="BL131" s="571"/>
      <c r="BM131" s="571"/>
      <c r="BN131" s="571"/>
      <c r="BO131" s="571"/>
      <c r="BP131" s="571"/>
      <c r="BQ131" s="571"/>
      <c r="BR131" s="571"/>
      <c r="BS131" s="571"/>
      <c r="BT131" s="571"/>
      <c r="BU131" s="571"/>
      <c r="BV131" s="571"/>
      <c r="BW131" s="571"/>
      <c r="BX131" s="571"/>
      <c r="BY131" s="571"/>
      <c r="BZ131" s="571"/>
      <c r="CA131" s="571"/>
      <c r="CB131" s="571"/>
      <c r="CC131" s="571"/>
      <c r="CD131" s="571"/>
      <c r="CE131" s="571"/>
      <c r="CF131" s="571"/>
      <c r="CG131" s="571"/>
      <c r="CH131" s="571"/>
      <c r="CI131" s="571"/>
      <c r="CJ131" s="571"/>
      <c r="CK131" s="571"/>
      <c r="CL131" s="571"/>
      <c r="CM131" s="571"/>
      <c r="CN131" s="571"/>
      <c r="CO131" s="571"/>
      <c r="CP131" s="571"/>
      <c r="CQ131" s="571"/>
      <c r="CR131" s="571"/>
      <c r="CS131" s="571"/>
      <c r="CT131" s="571"/>
      <c r="CU131" s="571"/>
      <c r="CV131" s="571"/>
      <c r="CW131" s="571"/>
      <c r="CX131" s="571"/>
      <c r="CY131" s="571"/>
      <c r="CZ131" s="571"/>
      <c r="DA131" s="571"/>
      <c r="DB131" s="571"/>
      <c r="DC131" s="571"/>
      <c r="DD131" s="571"/>
      <c r="DE131" s="571"/>
      <c r="DF131" s="571"/>
      <c r="DG131" s="571"/>
      <c r="DH131" s="571"/>
      <c r="DI131" s="571"/>
      <c r="DJ131" s="571"/>
      <c r="DK131" s="571"/>
      <c r="DL131" s="571"/>
      <c r="DM131" s="571"/>
      <c r="DN131" s="571"/>
      <c r="DO131" s="571"/>
      <c r="DP131" s="571"/>
      <c r="DQ131" s="571"/>
      <c r="DR131" s="571"/>
      <c r="DS131" s="571"/>
      <c r="DT131" s="571"/>
      <c r="DU131" s="571"/>
      <c r="DV131" s="571"/>
      <c r="DW131" s="571"/>
    </row>
    <row r="132" spans="2:127" x14ac:dyDescent="0.2">
      <c r="B132" s="573"/>
      <c r="C132" s="571" t="s">
        <v>585</v>
      </c>
      <c r="D132" s="571"/>
      <c r="E132" s="571"/>
      <c r="F132" s="571"/>
      <c r="G132" s="571"/>
      <c r="H132" s="571"/>
      <c r="I132" s="571"/>
      <c r="J132" s="571"/>
      <c r="K132" s="571"/>
      <c r="L132" s="571"/>
      <c r="M132" s="571"/>
      <c r="N132" s="571"/>
      <c r="O132" s="571"/>
      <c r="P132" s="571"/>
      <c r="Q132" s="571"/>
      <c r="R132" s="571"/>
      <c r="S132" s="571"/>
      <c r="T132" s="571"/>
      <c r="U132" s="571"/>
      <c r="V132" s="571"/>
      <c r="W132" s="571"/>
      <c r="X132" s="571"/>
      <c r="Y132" s="571"/>
      <c r="Z132" s="571"/>
      <c r="AA132" s="571"/>
      <c r="AB132" s="571"/>
      <c r="AC132" s="571"/>
      <c r="AD132" s="571"/>
      <c r="AE132" s="571"/>
      <c r="AF132" s="571"/>
      <c r="AG132" s="571"/>
      <c r="AH132" s="571"/>
      <c r="AI132" s="571"/>
      <c r="AJ132" s="571"/>
      <c r="AK132" s="571"/>
      <c r="AL132" s="571"/>
      <c r="AM132" s="571"/>
      <c r="AN132" s="571"/>
      <c r="AO132" s="571"/>
      <c r="AP132" s="571"/>
      <c r="AQ132" s="571"/>
      <c r="AR132" s="571"/>
      <c r="AS132" s="571"/>
      <c r="AT132" s="571"/>
      <c r="AU132" s="571"/>
      <c r="AV132" s="571"/>
      <c r="AW132" s="571"/>
      <c r="AX132" s="571"/>
      <c r="AY132" s="571"/>
      <c r="AZ132" s="571"/>
      <c r="BA132" s="571"/>
      <c r="BB132" s="571"/>
      <c r="BC132" s="571"/>
      <c r="BD132" s="571"/>
      <c r="BE132" s="571"/>
      <c r="BF132" s="571"/>
      <c r="BG132" s="571"/>
      <c r="BH132" s="571"/>
      <c r="BI132" s="571"/>
      <c r="BJ132" s="571"/>
      <c r="BK132" s="571"/>
      <c r="BL132" s="571"/>
      <c r="BM132" s="571"/>
      <c r="BN132" s="571"/>
      <c r="BO132" s="571"/>
      <c r="BP132" s="571"/>
      <c r="BQ132" s="571"/>
      <c r="BR132" s="571"/>
      <c r="BS132" s="571"/>
      <c r="BT132" s="571"/>
      <c r="BU132" s="571"/>
      <c r="BV132" s="571"/>
      <c r="BW132" s="571"/>
      <c r="BX132" s="571"/>
      <c r="BY132" s="571"/>
      <c r="BZ132" s="571"/>
      <c r="CA132" s="571"/>
      <c r="CB132" s="571"/>
      <c r="CC132" s="571"/>
      <c r="CD132" s="571"/>
      <c r="CE132" s="571"/>
      <c r="CF132" s="571"/>
      <c r="CG132" s="571"/>
      <c r="CH132" s="571"/>
      <c r="CI132" s="571"/>
      <c r="CJ132" s="571"/>
      <c r="CK132" s="571"/>
      <c r="CL132" s="571"/>
      <c r="CM132" s="571"/>
      <c r="CN132" s="571"/>
      <c r="CO132" s="571"/>
      <c r="CP132" s="571"/>
      <c r="CQ132" s="571"/>
      <c r="CR132" s="571"/>
      <c r="CS132" s="571"/>
      <c r="CT132" s="571"/>
      <c r="CU132" s="571"/>
      <c r="CV132" s="571"/>
      <c r="CW132" s="571"/>
      <c r="CX132" s="571"/>
      <c r="CY132" s="571"/>
      <c r="CZ132" s="571"/>
      <c r="DA132" s="571"/>
      <c r="DB132" s="571"/>
      <c r="DC132" s="571"/>
      <c r="DD132" s="571"/>
      <c r="DE132" s="571"/>
      <c r="DF132" s="571"/>
      <c r="DG132" s="571"/>
      <c r="DH132" s="571"/>
      <c r="DI132" s="571"/>
      <c r="DJ132" s="571"/>
      <c r="DK132" s="571"/>
      <c r="DL132" s="571"/>
      <c r="DM132" s="571"/>
      <c r="DN132" s="571"/>
      <c r="DO132" s="571"/>
      <c r="DP132" s="571"/>
      <c r="DQ132" s="571"/>
      <c r="DR132" s="571"/>
      <c r="DS132" s="571"/>
      <c r="DT132" s="571"/>
      <c r="DU132" s="571"/>
      <c r="DV132" s="571"/>
      <c r="DW132" s="571"/>
    </row>
    <row r="133" spans="2:127" x14ac:dyDescent="0.2">
      <c r="B133" s="573"/>
      <c r="C133" s="571" t="s">
        <v>586</v>
      </c>
      <c r="D133" s="571"/>
      <c r="E133" s="571"/>
      <c r="F133" s="571"/>
      <c r="G133" s="571"/>
      <c r="H133" s="571"/>
      <c r="I133" s="571"/>
      <c r="J133" s="571"/>
      <c r="K133" s="571"/>
      <c r="L133" s="571"/>
      <c r="M133" s="571"/>
      <c r="N133" s="571"/>
      <c r="O133" s="571"/>
      <c r="P133" s="571"/>
      <c r="Q133" s="571"/>
      <c r="R133" s="571"/>
      <c r="S133" s="571"/>
      <c r="T133" s="571"/>
      <c r="U133" s="571"/>
      <c r="V133" s="571"/>
      <c r="W133" s="571"/>
      <c r="X133" s="571"/>
      <c r="Y133" s="571"/>
      <c r="Z133" s="571"/>
      <c r="AA133" s="571"/>
      <c r="AB133" s="571"/>
      <c r="AC133" s="571"/>
      <c r="AD133" s="571"/>
      <c r="AE133" s="571"/>
      <c r="AF133" s="571"/>
      <c r="AG133" s="571"/>
      <c r="AH133" s="571"/>
      <c r="AI133" s="571"/>
      <c r="AJ133" s="571"/>
      <c r="AK133" s="571"/>
      <c r="AL133" s="571"/>
      <c r="AM133" s="571"/>
      <c r="AN133" s="571"/>
      <c r="AO133" s="571"/>
      <c r="AP133" s="571"/>
      <c r="AQ133" s="571"/>
      <c r="AR133" s="571"/>
      <c r="AS133" s="571"/>
      <c r="AT133" s="571"/>
      <c r="AU133" s="571"/>
      <c r="AV133" s="571"/>
      <c r="AW133" s="571"/>
      <c r="AX133" s="571"/>
      <c r="AY133" s="571"/>
      <c r="AZ133" s="571"/>
      <c r="BA133" s="571"/>
      <c r="BB133" s="571"/>
      <c r="BC133" s="571"/>
      <c r="BD133" s="571"/>
      <c r="BE133" s="571"/>
      <c r="BF133" s="571"/>
      <c r="BG133" s="571"/>
      <c r="BH133" s="571"/>
      <c r="BI133" s="571"/>
      <c r="BJ133" s="571"/>
      <c r="BK133" s="571"/>
      <c r="BL133" s="571"/>
      <c r="BM133" s="571"/>
      <c r="BN133" s="571"/>
      <c r="BO133" s="571"/>
      <c r="BP133" s="571"/>
      <c r="BQ133" s="571"/>
      <c r="BR133" s="571"/>
      <c r="BS133" s="571"/>
      <c r="BT133" s="571"/>
      <c r="BU133" s="571"/>
      <c r="BV133" s="571"/>
      <c r="BW133" s="571"/>
      <c r="BX133" s="571"/>
      <c r="BY133" s="571"/>
      <c r="BZ133" s="571"/>
      <c r="CA133" s="571"/>
      <c r="CB133" s="571"/>
      <c r="CC133" s="571"/>
      <c r="CD133" s="571"/>
      <c r="CE133" s="571"/>
      <c r="CF133" s="571"/>
      <c r="CG133" s="571"/>
      <c r="CH133" s="571"/>
      <c r="CI133" s="571"/>
      <c r="CJ133" s="571"/>
      <c r="CK133" s="571"/>
      <c r="CL133" s="571"/>
      <c r="CM133" s="571"/>
      <c r="CN133" s="571"/>
      <c r="CO133" s="571"/>
      <c r="CP133" s="571"/>
      <c r="CQ133" s="571"/>
      <c r="CR133" s="571"/>
      <c r="CS133" s="571"/>
      <c r="CT133" s="571"/>
      <c r="CU133" s="571"/>
      <c r="CV133" s="571"/>
      <c r="CW133" s="571"/>
      <c r="CX133" s="571"/>
      <c r="CY133" s="571"/>
      <c r="CZ133" s="571"/>
      <c r="DA133" s="571"/>
      <c r="DB133" s="571"/>
      <c r="DC133" s="571"/>
      <c r="DD133" s="571"/>
      <c r="DE133" s="571"/>
      <c r="DF133" s="571"/>
      <c r="DG133" s="571"/>
      <c r="DH133" s="571"/>
      <c r="DI133" s="571"/>
      <c r="DJ133" s="571"/>
      <c r="DK133" s="571"/>
      <c r="DL133" s="571"/>
      <c r="DM133" s="571"/>
      <c r="DN133" s="571"/>
      <c r="DO133" s="571"/>
      <c r="DP133" s="571"/>
      <c r="DQ133" s="571"/>
      <c r="DR133" s="571"/>
      <c r="DS133" s="571"/>
      <c r="DT133" s="571"/>
      <c r="DU133" s="571"/>
      <c r="DV133" s="571"/>
      <c r="DW133" s="571"/>
    </row>
    <row r="134" spans="2:127" x14ac:dyDescent="0.2">
      <c r="B134" s="573"/>
      <c r="C134" s="571" t="s">
        <v>587</v>
      </c>
      <c r="D134" s="571"/>
      <c r="E134" s="571"/>
      <c r="F134" s="571"/>
      <c r="G134" s="571"/>
      <c r="H134" s="571"/>
      <c r="I134" s="571"/>
      <c r="J134" s="571"/>
      <c r="K134" s="571"/>
      <c r="L134" s="571"/>
      <c r="M134" s="571"/>
      <c r="N134" s="571"/>
      <c r="O134" s="571"/>
      <c r="P134" s="571"/>
      <c r="Q134" s="571"/>
      <c r="R134" s="571"/>
      <c r="S134" s="571"/>
      <c r="T134" s="571"/>
      <c r="U134" s="571"/>
      <c r="V134" s="571"/>
      <c r="W134" s="571"/>
      <c r="X134" s="571"/>
      <c r="Y134" s="571"/>
      <c r="Z134" s="571"/>
      <c r="AA134" s="571"/>
      <c r="AB134" s="571"/>
      <c r="AC134" s="571"/>
      <c r="AD134" s="571"/>
      <c r="AE134" s="571"/>
      <c r="AF134" s="571"/>
      <c r="AG134" s="571"/>
      <c r="AH134" s="571"/>
      <c r="AI134" s="571"/>
      <c r="AJ134" s="571"/>
      <c r="AK134" s="571"/>
      <c r="AL134" s="571"/>
      <c r="AM134" s="571"/>
      <c r="AN134" s="571"/>
      <c r="AO134" s="571"/>
      <c r="AP134" s="571"/>
      <c r="AQ134" s="571"/>
      <c r="AR134" s="571"/>
      <c r="AS134" s="571"/>
      <c r="AT134" s="571"/>
      <c r="AU134" s="571"/>
      <c r="AV134" s="571"/>
      <c r="AW134" s="571"/>
      <c r="AX134" s="571"/>
      <c r="AY134" s="571"/>
      <c r="AZ134" s="571"/>
      <c r="BA134" s="571"/>
      <c r="BB134" s="571"/>
      <c r="BC134" s="571"/>
      <c r="BD134" s="571"/>
      <c r="BE134" s="571"/>
      <c r="BF134" s="571"/>
      <c r="BG134" s="571"/>
      <c r="BH134" s="571"/>
      <c r="BI134" s="571"/>
      <c r="BJ134" s="571"/>
      <c r="BK134" s="571"/>
      <c r="BL134" s="571"/>
      <c r="BM134" s="571"/>
      <c r="BN134" s="571"/>
      <c r="BO134" s="571"/>
      <c r="BP134" s="571"/>
      <c r="BQ134" s="571"/>
      <c r="BR134" s="571"/>
      <c r="BS134" s="571"/>
      <c r="BT134" s="571"/>
      <c r="BU134" s="571"/>
      <c r="BV134" s="571"/>
      <c r="BW134" s="571"/>
      <c r="BX134" s="571"/>
      <c r="BY134" s="571"/>
      <c r="BZ134" s="571"/>
      <c r="CA134" s="571"/>
      <c r="CB134" s="571"/>
      <c r="CC134" s="571"/>
      <c r="CD134" s="571"/>
      <c r="CE134" s="571"/>
      <c r="CF134" s="571"/>
      <c r="CG134" s="571"/>
      <c r="CH134" s="571"/>
      <c r="CI134" s="571"/>
      <c r="CJ134" s="571"/>
      <c r="CK134" s="571"/>
      <c r="CL134" s="571"/>
      <c r="CM134" s="571"/>
      <c r="CN134" s="571"/>
      <c r="CO134" s="571"/>
      <c r="CP134" s="571"/>
      <c r="CQ134" s="571"/>
      <c r="CR134" s="571"/>
      <c r="CS134" s="571"/>
      <c r="CT134" s="571"/>
      <c r="CU134" s="571"/>
      <c r="CV134" s="571"/>
      <c r="CW134" s="571"/>
      <c r="CX134" s="571"/>
      <c r="CY134" s="571"/>
      <c r="CZ134" s="571"/>
      <c r="DA134" s="571"/>
      <c r="DB134" s="571"/>
      <c r="DC134" s="571"/>
      <c r="DD134" s="571"/>
      <c r="DE134" s="571"/>
      <c r="DF134" s="571"/>
      <c r="DG134" s="571"/>
      <c r="DH134" s="571"/>
      <c r="DI134" s="571"/>
      <c r="DJ134" s="571"/>
      <c r="DK134" s="571"/>
      <c r="DL134" s="571"/>
      <c r="DM134" s="571"/>
      <c r="DN134" s="571"/>
      <c r="DO134" s="571"/>
      <c r="DP134" s="571"/>
      <c r="DQ134" s="571"/>
      <c r="DR134" s="571"/>
      <c r="DS134" s="571"/>
      <c r="DT134" s="571"/>
      <c r="DU134" s="571"/>
      <c r="DV134" s="571"/>
      <c r="DW134" s="571"/>
    </row>
    <row r="135" spans="2:127" x14ac:dyDescent="0.2">
      <c r="B135" s="573"/>
      <c r="C135" s="571" t="s">
        <v>588</v>
      </c>
      <c r="D135" s="571"/>
      <c r="E135" s="571"/>
      <c r="F135" s="571"/>
      <c r="G135" s="571"/>
      <c r="H135" s="571"/>
      <c r="I135" s="571"/>
      <c r="J135" s="571"/>
      <c r="K135" s="571"/>
      <c r="L135" s="571"/>
      <c r="M135" s="571"/>
      <c r="N135" s="571"/>
      <c r="O135" s="571"/>
      <c r="P135" s="571"/>
      <c r="Q135" s="571"/>
      <c r="R135" s="571"/>
      <c r="S135" s="571"/>
      <c r="T135" s="571"/>
      <c r="U135" s="571"/>
      <c r="V135" s="571"/>
      <c r="W135" s="571"/>
      <c r="X135" s="571"/>
      <c r="Y135" s="571"/>
      <c r="Z135" s="571"/>
      <c r="AA135" s="571"/>
      <c r="AB135" s="571"/>
      <c r="AC135" s="571"/>
      <c r="AD135" s="571"/>
      <c r="AE135" s="571"/>
      <c r="AF135" s="571"/>
      <c r="AG135" s="571"/>
      <c r="AH135" s="571"/>
      <c r="AI135" s="571"/>
      <c r="AJ135" s="571"/>
      <c r="AK135" s="571"/>
      <c r="AL135" s="571"/>
      <c r="AM135" s="571"/>
      <c r="AN135" s="571"/>
      <c r="AO135" s="571"/>
      <c r="AP135" s="571"/>
      <c r="AQ135" s="571"/>
      <c r="AR135" s="571"/>
      <c r="AS135" s="571"/>
      <c r="AT135" s="571"/>
      <c r="AU135" s="571"/>
      <c r="AV135" s="571"/>
      <c r="AW135" s="571"/>
      <c r="AX135" s="571"/>
      <c r="AY135" s="571"/>
      <c r="AZ135" s="571"/>
      <c r="BA135" s="571"/>
      <c r="BB135" s="571"/>
      <c r="BC135" s="571"/>
      <c r="BD135" s="571"/>
      <c r="BE135" s="571"/>
      <c r="BF135" s="571"/>
      <c r="BG135" s="571"/>
      <c r="BH135" s="571"/>
      <c r="BI135" s="571"/>
      <c r="BJ135" s="571"/>
      <c r="BK135" s="571"/>
      <c r="BL135" s="571"/>
      <c r="BM135" s="571"/>
      <c r="BN135" s="571"/>
      <c r="BO135" s="571"/>
      <c r="BP135" s="571"/>
      <c r="BQ135" s="571"/>
      <c r="BR135" s="571"/>
      <c r="BS135" s="571"/>
      <c r="BT135" s="571"/>
      <c r="BU135" s="571"/>
      <c r="BV135" s="571"/>
      <c r="BW135" s="571"/>
      <c r="BX135" s="571"/>
      <c r="BY135" s="571"/>
      <c r="BZ135" s="571"/>
      <c r="CA135" s="571"/>
      <c r="CB135" s="571"/>
      <c r="CC135" s="571"/>
      <c r="CD135" s="571"/>
      <c r="CE135" s="571"/>
      <c r="CF135" s="571"/>
      <c r="CG135" s="571"/>
      <c r="CH135" s="571"/>
      <c r="CI135" s="571"/>
      <c r="CJ135" s="571"/>
      <c r="CK135" s="571"/>
      <c r="CL135" s="571"/>
      <c r="CM135" s="571"/>
      <c r="CN135" s="571"/>
      <c r="CO135" s="571"/>
      <c r="CP135" s="571"/>
      <c r="CQ135" s="571"/>
      <c r="CR135" s="571"/>
      <c r="CS135" s="571"/>
      <c r="CT135" s="571"/>
      <c r="CU135" s="571"/>
      <c r="CV135" s="571"/>
      <c r="CW135" s="571"/>
      <c r="CX135" s="571"/>
      <c r="CY135" s="571"/>
      <c r="CZ135" s="571"/>
      <c r="DA135" s="571"/>
      <c r="DB135" s="571"/>
      <c r="DC135" s="571"/>
      <c r="DD135" s="571"/>
      <c r="DE135" s="571"/>
      <c r="DF135" s="571"/>
      <c r="DG135" s="571"/>
      <c r="DH135" s="571"/>
      <c r="DI135" s="571"/>
      <c r="DJ135" s="571"/>
      <c r="DK135" s="571"/>
      <c r="DL135" s="571"/>
      <c r="DM135" s="571"/>
      <c r="DN135" s="571"/>
      <c r="DO135" s="571"/>
      <c r="DP135" s="571"/>
      <c r="DQ135" s="571"/>
      <c r="DR135" s="571"/>
      <c r="DS135" s="571"/>
      <c r="DT135" s="571"/>
      <c r="DU135" s="571"/>
      <c r="DV135" s="571"/>
      <c r="DW135" s="571"/>
    </row>
    <row r="136" spans="2:127" x14ac:dyDescent="0.2">
      <c r="B136" s="573"/>
      <c r="C136" s="571" t="s">
        <v>589</v>
      </c>
      <c r="D136" s="571"/>
      <c r="E136" s="571"/>
      <c r="F136" s="571"/>
      <c r="G136" s="571"/>
      <c r="H136" s="571"/>
      <c r="I136" s="571"/>
      <c r="J136" s="571"/>
      <c r="K136" s="571"/>
      <c r="L136" s="571"/>
      <c r="M136" s="571"/>
      <c r="N136" s="571"/>
      <c r="O136" s="571"/>
      <c r="P136" s="571"/>
      <c r="Q136" s="571"/>
      <c r="R136" s="571"/>
      <c r="S136" s="571"/>
      <c r="T136" s="571"/>
      <c r="U136" s="571"/>
      <c r="V136" s="571"/>
      <c r="W136" s="571"/>
      <c r="X136" s="571"/>
      <c r="Y136" s="571"/>
      <c r="Z136" s="571"/>
      <c r="AA136" s="571"/>
      <c r="AB136" s="571"/>
      <c r="AC136" s="571"/>
      <c r="AD136" s="571"/>
      <c r="AE136" s="571"/>
      <c r="AF136" s="571"/>
      <c r="AG136" s="571"/>
      <c r="AH136" s="571"/>
      <c r="AI136" s="571"/>
      <c r="AJ136" s="571"/>
      <c r="AK136" s="571"/>
      <c r="AL136" s="571"/>
      <c r="AM136" s="571"/>
      <c r="AN136" s="571"/>
      <c r="AO136" s="571"/>
      <c r="AP136" s="571"/>
      <c r="AQ136" s="571"/>
      <c r="AR136" s="571"/>
      <c r="AS136" s="571"/>
      <c r="AT136" s="571"/>
      <c r="AU136" s="571"/>
      <c r="AV136" s="571"/>
      <c r="AW136" s="571"/>
      <c r="AX136" s="571"/>
      <c r="AY136" s="571"/>
      <c r="AZ136" s="571"/>
      <c r="BA136" s="571"/>
      <c r="BB136" s="571"/>
      <c r="BC136" s="571"/>
      <c r="BD136" s="571"/>
      <c r="BE136" s="571"/>
      <c r="BF136" s="571"/>
      <c r="BG136" s="571"/>
      <c r="BH136" s="571"/>
      <c r="BI136" s="571"/>
      <c r="BJ136" s="571"/>
      <c r="BK136" s="571"/>
      <c r="BL136" s="571"/>
      <c r="BM136" s="571"/>
      <c r="BN136" s="571"/>
      <c r="BO136" s="571"/>
      <c r="BP136" s="571"/>
      <c r="BQ136" s="571"/>
      <c r="BR136" s="571"/>
      <c r="BS136" s="571"/>
      <c r="BT136" s="571"/>
      <c r="BU136" s="571"/>
      <c r="BV136" s="571"/>
      <c r="BW136" s="571"/>
      <c r="BX136" s="571"/>
      <c r="BY136" s="571"/>
      <c r="BZ136" s="571"/>
      <c r="CA136" s="571"/>
      <c r="CB136" s="571"/>
      <c r="CC136" s="571"/>
      <c r="CD136" s="571"/>
      <c r="CE136" s="571"/>
      <c r="CF136" s="571"/>
      <c r="CG136" s="571"/>
      <c r="CH136" s="571"/>
      <c r="CI136" s="571"/>
      <c r="CJ136" s="571"/>
      <c r="CK136" s="571"/>
      <c r="CL136" s="571"/>
      <c r="CM136" s="571"/>
      <c r="CN136" s="571"/>
      <c r="CO136" s="571"/>
      <c r="CP136" s="571"/>
      <c r="CQ136" s="571"/>
      <c r="CR136" s="571"/>
      <c r="CS136" s="571"/>
      <c r="CT136" s="571"/>
      <c r="CU136" s="571"/>
      <c r="CV136" s="571"/>
      <c r="CW136" s="571"/>
      <c r="CX136" s="571"/>
      <c r="CY136" s="571"/>
      <c r="CZ136" s="571"/>
      <c r="DA136" s="571"/>
      <c r="DB136" s="571"/>
      <c r="DC136" s="571"/>
      <c r="DD136" s="571"/>
      <c r="DE136" s="571"/>
      <c r="DF136" s="571"/>
      <c r="DG136" s="571"/>
      <c r="DH136" s="571"/>
      <c r="DI136" s="571"/>
      <c r="DJ136" s="571"/>
      <c r="DK136" s="571"/>
      <c r="DL136" s="571"/>
      <c r="DM136" s="571"/>
      <c r="DN136" s="571"/>
      <c r="DO136" s="571"/>
      <c r="DP136" s="571"/>
      <c r="DQ136" s="571"/>
      <c r="DR136" s="571"/>
      <c r="DS136" s="571"/>
      <c r="DT136" s="571"/>
      <c r="DU136" s="571"/>
      <c r="DV136" s="571"/>
      <c r="DW136" s="571"/>
    </row>
    <row r="137" spans="2:127" x14ac:dyDescent="0.2">
      <c r="B137" s="573"/>
      <c r="C137" s="571" t="s">
        <v>590</v>
      </c>
      <c r="D137" s="571"/>
      <c r="E137" s="571"/>
      <c r="F137" s="571"/>
      <c r="G137" s="571"/>
      <c r="H137" s="571"/>
      <c r="I137" s="571"/>
      <c r="J137" s="571"/>
      <c r="K137" s="571"/>
      <c r="L137" s="571"/>
      <c r="M137" s="571"/>
      <c r="N137" s="571"/>
      <c r="O137" s="571"/>
      <c r="P137" s="571"/>
      <c r="Q137" s="571"/>
      <c r="R137" s="571"/>
      <c r="S137" s="571"/>
      <c r="T137" s="571"/>
      <c r="U137" s="571"/>
      <c r="V137" s="571"/>
      <c r="W137" s="571"/>
      <c r="X137" s="571"/>
      <c r="Y137" s="571"/>
      <c r="Z137" s="571"/>
      <c r="AA137" s="571"/>
      <c r="AB137" s="571"/>
      <c r="AC137" s="571"/>
      <c r="AD137" s="571"/>
      <c r="AE137" s="571"/>
      <c r="AF137" s="571"/>
      <c r="AG137" s="571"/>
      <c r="AH137" s="571"/>
      <c r="AI137" s="571"/>
      <c r="AJ137" s="571"/>
      <c r="AK137" s="571"/>
      <c r="AL137" s="571"/>
      <c r="AM137" s="571"/>
      <c r="AN137" s="571"/>
      <c r="AO137" s="571"/>
      <c r="AP137" s="571"/>
      <c r="AQ137" s="571"/>
      <c r="AR137" s="571"/>
      <c r="AS137" s="571"/>
      <c r="AT137" s="571"/>
      <c r="AU137" s="571"/>
      <c r="AV137" s="571"/>
      <c r="AW137" s="571"/>
      <c r="AX137" s="571"/>
      <c r="AY137" s="571"/>
      <c r="AZ137" s="571"/>
      <c r="BA137" s="571"/>
      <c r="BB137" s="571"/>
      <c r="BC137" s="571"/>
      <c r="BD137" s="571"/>
      <c r="BE137" s="571"/>
      <c r="BF137" s="571"/>
      <c r="BG137" s="571"/>
      <c r="BH137" s="571"/>
      <c r="BI137" s="571"/>
      <c r="BJ137" s="571"/>
      <c r="BK137" s="571"/>
      <c r="BL137" s="571"/>
      <c r="BM137" s="571"/>
      <c r="BN137" s="571"/>
      <c r="BO137" s="571"/>
      <c r="BP137" s="571"/>
      <c r="BQ137" s="571"/>
      <c r="BR137" s="571"/>
      <c r="BS137" s="571"/>
      <c r="BT137" s="571"/>
      <c r="BU137" s="571"/>
      <c r="BV137" s="571"/>
      <c r="BW137" s="571"/>
      <c r="BX137" s="571"/>
      <c r="BY137" s="571"/>
      <c r="BZ137" s="571"/>
      <c r="CA137" s="571"/>
      <c r="CB137" s="571"/>
      <c r="CC137" s="571"/>
      <c r="CD137" s="571"/>
      <c r="CE137" s="571"/>
      <c r="CF137" s="571"/>
      <c r="CG137" s="571"/>
      <c r="CH137" s="571"/>
      <c r="CI137" s="571"/>
      <c r="CJ137" s="571"/>
      <c r="CK137" s="571"/>
      <c r="CL137" s="571"/>
      <c r="CM137" s="571"/>
      <c r="CN137" s="571"/>
      <c r="CO137" s="571"/>
      <c r="CP137" s="571"/>
      <c r="CQ137" s="571"/>
      <c r="CR137" s="571"/>
      <c r="CS137" s="571"/>
      <c r="CT137" s="571"/>
      <c r="CU137" s="571"/>
      <c r="CV137" s="571"/>
      <c r="CW137" s="571"/>
      <c r="CX137" s="571"/>
      <c r="CY137" s="571"/>
      <c r="CZ137" s="571"/>
      <c r="DA137" s="571"/>
      <c r="DB137" s="571"/>
      <c r="DC137" s="571"/>
      <c r="DD137" s="571"/>
      <c r="DE137" s="571"/>
      <c r="DF137" s="571"/>
      <c r="DG137" s="571"/>
      <c r="DH137" s="571"/>
      <c r="DI137" s="571"/>
      <c r="DJ137" s="571"/>
      <c r="DK137" s="571"/>
      <c r="DL137" s="571"/>
      <c r="DM137" s="571"/>
      <c r="DN137" s="571"/>
      <c r="DO137" s="571"/>
      <c r="DP137" s="571"/>
      <c r="DQ137" s="571"/>
      <c r="DR137" s="571"/>
      <c r="DS137" s="571"/>
      <c r="DT137" s="571"/>
      <c r="DU137" s="571"/>
      <c r="DV137" s="571"/>
      <c r="DW137" s="571"/>
    </row>
    <row r="138" spans="2:127" x14ac:dyDescent="0.2">
      <c r="B138" s="573"/>
      <c r="C138" s="571" t="s">
        <v>591</v>
      </c>
      <c r="D138" s="571"/>
      <c r="E138" s="571"/>
      <c r="F138" s="571"/>
      <c r="G138" s="571"/>
      <c r="H138" s="571"/>
      <c r="I138" s="571"/>
      <c r="J138" s="571"/>
      <c r="K138" s="571"/>
      <c r="L138" s="571"/>
      <c r="M138" s="571"/>
      <c r="N138" s="571"/>
      <c r="O138" s="571"/>
      <c r="P138" s="571"/>
      <c r="Q138" s="571"/>
      <c r="R138" s="571"/>
      <c r="S138" s="571"/>
      <c r="T138" s="571"/>
      <c r="U138" s="571"/>
      <c r="V138" s="571"/>
      <c r="W138" s="571"/>
      <c r="X138" s="571"/>
      <c r="Y138" s="571"/>
      <c r="Z138" s="571"/>
      <c r="AA138" s="571"/>
      <c r="AB138" s="571"/>
      <c r="AC138" s="571"/>
      <c r="AD138" s="571"/>
      <c r="AE138" s="571"/>
      <c r="AF138" s="571"/>
      <c r="AG138" s="571"/>
      <c r="AH138" s="571"/>
      <c r="AI138" s="571"/>
      <c r="AJ138" s="571"/>
      <c r="AK138" s="571"/>
      <c r="AL138" s="571"/>
      <c r="AM138" s="571"/>
      <c r="AN138" s="571"/>
      <c r="AO138" s="571"/>
      <c r="AP138" s="571"/>
      <c r="AQ138" s="571"/>
      <c r="AR138" s="571"/>
      <c r="AS138" s="571"/>
      <c r="AT138" s="571"/>
      <c r="AU138" s="571"/>
      <c r="AV138" s="571"/>
      <c r="AW138" s="571"/>
      <c r="AX138" s="571"/>
      <c r="AY138" s="571"/>
      <c r="AZ138" s="571"/>
      <c r="BA138" s="571"/>
      <c r="BB138" s="571"/>
      <c r="BC138" s="571"/>
      <c r="BD138" s="571"/>
      <c r="BE138" s="571"/>
      <c r="BF138" s="571"/>
      <c r="BG138" s="571"/>
      <c r="BH138" s="571"/>
      <c r="BI138" s="571"/>
      <c r="BJ138" s="571"/>
      <c r="BK138" s="571"/>
      <c r="BL138" s="571"/>
      <c r="BM138" s="571"/>
      <c r="BN138" s="571"/>
      <c r="BO138" s="571"/>
      <c r="BP138" s="571"/>
      <c r="BQ138" s="571"/>
      <c r="BR138" s="571"/>
      <c r="BS138" s="571"/>
      <c r="BT138" s="571"/>
      <c r="BU138" s="571"/>
      <c r="BV138" s="571"/>
      <c r="BW138" s="571"/>
      <c r="BX138" s="571"/>
      <c r="BY138" s="571"/>
      <c r="BZ138" s="571"/>
      <c r="CA138" s="571"/>
      <c r="CB138" s="571"/>
      <c r="CC138" s="571"/>
      <c r="CD138" s="571"/>
      <c r="CE138" s="571"/>
      <c r="CF138" s="571"/>
      <c r="CG138" s="571"/>
      <c r="CH138" s="571"/>
      <c r="CI138" s="571"/>
      <c r="CJ138" s="571"/>
      <c r="CK138" s="571"/>
      <c r="CL138" s="571"/>
      <c r="CM138" s="571"/>
      <c r="CN138" s="571"/>
      <c r="CO138" s="571"/>
      <c r="CP138" s="571"/>
      <c r="CQ138" s="571"/>
      <c r="CR138" s="571"/>
      <c r="CS138" s="571"/>
      <c r="CT138" s="571"/>
      <c r="CU138" s="571"/>
      <c r="CV138" s="571"/>
      <c r="CW138" s="571"/>
      <c r="CX138" s="571"/>
      <c r="CY138" s="571"/>
      <c r="CZ138" s="571"/>
      <c r="DA138" s="571"/>
      <c r="DB138" s="571"/>
      <c r="DC138" s="571"/>
      <c r="DD138" s="571"/>
      <c r="DE138" s="571"/>
      <c r="DF138" s="571"/>
      <c r="DG138" s="571"/>
      <c r="DH138" s="571"/>
      <c r="DI138" s="571"/>
      <c r="DJ138" s="571"/>
      <c r="DK138" s="571"/>
      <c r="DL138" s="571"/>
      <c r="DM138" s="571"/>
      <c r="DN138" s="571"/>
      <c r="DO138" s="571"/>
      <c r="DP138" s="571"/>
      <c r="DQ138" s="571"/>
      <c r="DR138" s="571"/>
      <c r="DS138" s="571"/>
      <c r="DT138" s="571"/>
      <c r="DU138" s="571"/>
      <c r="DV138" s="571"/>
      <c r="DW138" s="571"/>
    </row>
    <row r="139" spans="2:127" x14ac:dyDescent="0.2">
      <c r="B139" s="570"/>
      <c r="C139" s="571" t="s">
        <v>592</v>
      </c>
      <c r="D139" s="571"/>
      <c r="E139" s="571"/>
      <c r="F139" s="571"/>
      <c r="G139" s="571"/>
      <c r="H139" s="571"/>
      <c r="I139" s="571"/>
      <c r="J139" s="571"/>
      <c r="K139" s="571"/>
      <c r="L139" s="571"/>
      <c r="M139" s="571"/>
      <c r="N139" s="571"/>
      <c r="O139" s="571"/>
      <c r="P139" s="571"/>
      <c r="Q139" s="571"/>
      <c r="R139" s="571"/>
      <c r="S139" s="571"/>
      <c r="T139" s="571"/>
      <c r="U139" s="571"/>
      <c r="V139" s="571"/>
      <c r="W139" s="571"/>
      <c r="X139" s="571"/>
      <c r="Y139" s="571"/>
      <c r="Z139" s="571"/>
      <c r="AA139" s="571"/>
      <c r="AB139" s="571"/>
      <c r="AC139" s="571"/>
      <c r="AD139" s="571"/>
      <c r="AE139" s="571"/>
      <c r="AF139" s="571"/>
      <c r="AG139" s="571"/>
      <c r="AH139" s="571"/>
      <c r="AI139" s="571"/>
      <c r="AJ139" s="571"/>
      <c r="AK139" s="571"/>
      <c r="AL139" s="571"/>
      <c r="AM139" s="571"/>
      <c r="AN139" s="571"/>
      <c r="AO139" s="571"/>
      <c r="AP139" s="571"/>
      <c r="AQ139" s="571"/>
      <c r="AR139" s="571"/>
      <c r="AS139" s="571"/>
      <c r="AT139" s="571"/>
      <c r="AU139" s="571"/>
      <c r="AV139" s="571"/>
      <c r="AW139" s="571"/>
      <c r="AX139" s="571"/>
      <c r="AY139" s="571"/>
      <c r="AZ139" s="571"/>
      <c r="BA139" s="571"/>
      <c r="BB139" s="571"/>
      <c r="BC139" s="571"/>
      <c r="BD139" s="571"/>
      <c r="BE139" s="571"/>
      <c r="BF139" s="571"/>
      <c r="BG139" s="571"/>
      <c r="BH139" s="571"/>
      <c r="BI139" s="571"/>
      <c r="BJ139" s="571"/>
      <c r="BK139" s="571"/>
      <c r="BL139" s="571"/>
      <c r="BM139" s="571"/>
      <c r="BN139" s="571"/>
      <c r="BO139" s="571"/>
      <c r="BP139" s="571"/>
      <c r="BQ139" s="571"/>
      <c r="BR139" s="571"/>
      <c r="BS139" s="571"/>
      <c r="BT139" s="571"/>
      <c r="BU139" s="571"/>
      <c r="BV139" s="571"/>
      <c r="BW139" s="571"/>
      <c r="BX139" s="571"/>
      <c r="BY139" s="571"/>
      <c r="BZ139" s="571"/>
      <c r="CA139" s="571"/>
      <c r="CB139" s="571"/>
      <c r="CC139" s="571"/>
      <c r="CD139" s="571"/>
      <c r="CE139" s="571"/>
      <c r="CF139" s="571"/>
      <c r="CG139" s="571"/>
      <c r="CH139" s="571"/>
      <c r="CI139" s="571"/>
      <c r="CJ139" s="571"/>
      <c r="CK139" s="571"/>
      <c r="CL139" s="571"/>
      <c r="CM139" s="571"/>
      <c r="CN139" s="571"/>
      <c r="CO139" s="571"/>
      <c r="CP139" s="571"/>
      <c r="CQ139" s="571"/>
      <c r="CR139" s="571"/>
      <c r="CS139" s="571"/>
      <c r="CT139" s="571"/>
      <c r="CU139" s="571"/>
      <c r="CV139" s="571"/>
      <c r="CW139" s="571"/>
      <c r="CX139" s="571"/>
      <c r="CY139" s="571"/>
      <c r="CZ139" s="571"/>
      <c r="DA139" s="571"/>
      <c r="DB139" s="571"/>
      <c r="DC139" s="571"/>
      <c r="DD139" s="571"/>
      <c r="DE139" s="571"/>
      <c r="DF139" s="571"/>
      <c r="DG139" s="571"/>
      <c r="DH139" s="571"/>
      <c r="DI139" s="571"/>
      <c r="DJ139" s="571"/>
      <c r="DK139" s="571"/>
      <c r="DL139" s="571"/>
      <c r="DM139" s="571"/>
      <c r="DN139" s="571"/>
      <c r="DO139" s="571"/>
      <c r="DP139" s="571"/>
      <c r="DQ139" s="571"/>
      <c r="DR139" s="571"/>
      <c r="DS139" s="571"/>
      <c r="DT139" s="571"/>
      <c r="DU139" s="571"/>
      <c r="DV139" s="571"/>
      <c r="DW139" s="571"/>
    </row>
    <row r="140" spans="2:127" x14ac:dyDescent="0.2">
      <c r="B140" s="570"/>
      <c r="C140" s="571" t="s">
        <v>593</v>
      </c>
      <c r="D140" s="571"/>
      <c r="E140" s="571"/>
      <c r="F140" s="571"/>
      <c r="G140" s="571"/>
      <c r="H140" s="571"/>
      <c r="I140" s="571"/>
      <c r="J140" s="571"/>
      <c r="K140" s="571"/>
      <c r="L140" s="571"/>
      <c r="M140" s="571"/>
      <c r="N140" s="571"/>
      <c r="O140" s="571"/>
      <c r="P140" s="571"/>
      <c r="Q140" s="571"/>
      <c r="R140" s="571"/>
      <c r="S140" s="571"/>
      <c r="T140" s="571"/>
      <c r="U140" s="571"/>
      <c r="V140" s="571"/>
      <c r="W140" s="571"/>
      <c r="X140" s="571"/>
      <c r="Y140" s="571"/>
      <c r="Z140" s="571"/>
      <c r="AA140" s="571"/>
      <c r="AB140" s="571"/>
      <c r="AC140" s="571"/>
      <c r="AD140" s="571"/>
      <c r="AE140" s="571"/>
      <c r="AF140" s="571"/>
      <c r="AG140" s="571"/>
      <c r="AH140" s="571"/>
      <c r="AI140" s="571"/>
      <c r="AJ140" s="571"/>
      <c r="AK140" s="571"/>
      <c r="AL140" s="571"/>
      <c r="AM140" s="571"/>
      <c r="AN140" s="571"/>
      <c r="AO140" s="571"/>
      <c r="AP140" s="571"/>
      <c r="AQ140" s="571"/>
      <c r="AR140" s="571"/>
      <c r="AS140" s="571"/>
      <c r="AT140" s="571"/>
      <c r="AU140" s="571"/>
      <c r="AV140" s="571"/>
      <c r="AW140" s="571"/>
      <c r="AX140" s="571"/>
      <c r="AY140" s="571"/>
      <c r="AZ140" s="571"/>
      <c r="BA140" s="571"/>
      <c r="BB140" s="571"/>
      <c r="BC140" s="571"/>
      <c r="BD140" s="571"/>
      <c r="BE140" s="571"/>
      <c r="BF140" s="571"/>
      <c r="BG140" s="571"/>
      <c r="BH140" s="571"/>
      <c r="BI140" s="571"/>
      <c r="BJ140" s="571"/>
      <c r="BK140" s="571"/>
      <c r="BL140" s="571"/>
      <c r="BM140" s="571"/>
      <c r="BN140" s="571"/>
      <c r="BO140" s="571"/>
      <c r="BP140" s="571"/>
      <c r="BQ140" s="571"/>
      <c r="BR140" s="571"/>
      <c r="BS140" s="571"/>
      <c r="BT140" s="571"/>
      <c r="BU140" s="571"/>
      <c r="BV140" s="571"/>
      <c r="BW140" s="571"/>
      <c r="BX140" s="571"/>
      <c r="BY140" s="571"/>
      <c r="BZ140" s="571"/>
      <c r="CA140" s="571"/>
      <c r="CB140" s="571"/>
      <c r="CC140" s="571"/>
      <c r="CD140" s="571"/>
      <c r="CE140" s="571"/>
      <c r="CF140" s="571"/>
      <c r="CG140" s="571"/>
      <c r="CH140" s="571"/>
      <c r="CI140" s="571"/>
      <c r="CJ140" s="571"/>
      <c r="CK140" s="571"/>
      <c r="CL140" s="571"/>
      <c r="CM140" s="571"/>
      <c r="CN140" s="571"/>
      <c r="CO140" s="571"/>
      <c r="CP140" s="571"/>
      <c r="CQ140" s="571"/>
      <c r="CR140" s="571"/>
      <c r="CS140" s="571"/>
      <c r="CT140" s="571"/>
      <c r="CU140" s="571"/>
      <c r="CV140" s="571"/>
      <c r="CW140" s="571"/>
      <c r="CX140" s="571"/>
      <c r="CY140" s="571"/>
      <c r="CZ140" s="571"/>
      <c r="DA140" s="571"/>
      <c r="DB140" s="571"/>
      <c r="DC140" s="571"/>
      <c r="DD140" s="571"/>
      <c r="DE140" s="571"/>
      <c r="DF140" s="571"/>
      <c r="DG140" s="571"/>
      <c r="DH140" s="571"/>
      <c r="DI140" s="571"/>
      <c r="DJ140" s="571"/>
      <c r="DK140" s="571"/>
      <c r="DL140" s="571"/>
      <c r="DM140" s="571"/>
      <c r="DN140" s="571"/>
      <c r="DO140" s="571"/>
      <c r="DP140" s="571"/>
      <c r="DQ140" s="571"/>
      <c r="DR140" s="571"/>
      <c r="DS140" s="571"/>
      <c r="DT140" s="571"/>
      <c r="DU140" s="571"/>
      <c r="DV140" s="571"/>
      <c r="DW140" s="571"/>
    </row>
    <row r="141" spans="2:127" x14ac:dyDescent="0.2">
      <c r="B141" s="570"/>
      <c r="C141" s="571"/>
      <c r="D141" s="571"/>
      <c r="E141" s="571"/>
      <c r="F141" s="571"/>
      <c r="G141" s="571"/>
      <c r="H141" s="571"/>
      <c r="I141" s="571"/>
      <c r="J141" s="571"/>
      <c r="K141" s="571"/>
      <c r="L141" s="571"/>
      <c r="M141" s="571"/>
      <c r="N141" s="571"/>
      <c r="O141" s="571"/>
      <c r="P141" s="571"/>
      <c r="Q141" s="571"/>
      <c r="R141" s="571"/>
      <c r="S141" s="571"/>
      <c r="T141" s="571"/>
      <c r="U141" s="571"/>
      <c r="V141" s="571"/>
      <c r="W141" s="571"/>
      <c r="X141" s="571"/>
      <c r="Y141" s="571"/>
      <c r="Z141" s="571"/>
      <c r="AA141" s="571"/>
      <c r="AB141" s="571"/>
      <c r="AC141" s="571"/>
      <c r="AD141" s="571"/>
      <c r="AE141" s="571"/>
      <c r="AF141" s="571"/>
      <c r="AG141" s="571"/>
      <c r="AH141" s="571"/>
      <c r="AI141" s="571"/>
      <c r="AJ141" s="571"/>
      <c r="AK141" s="571"/>
      <c r="AL141" s="571"/>
      <c r="AM141" s="571"/>
      <c r="AN141" s="571"/>
      <c r="AO141" s="571"/>
      <c r="AP141" s="571"/>
      <c r="AQ141" s="571"/>
      <c r="AR141" s="571"/>
      <c r="AS141" s="571"/>
      <c r="AT141" s="571"/>
      <c r="AU141" s="571"/>
      <c r="AV141" s="571"/>
      <c r="AW141" s="571"/>
      <c r="AX141" s="571"/>
      <c r="AY141" s="571"/>
      <c r="AZ141" s="571"/>
      <c r="BA141" s="571"/>
      <c r="BB141" s="571"/>
      <c r="BC141" s="571"/>
      <c r="BD141" s="571"/>
      <c r="BE141" s="571"/>
      <c r="BF141" s="571"/>
      <c r="BG141" s="571"/>
      <c r="BH141" s="571"/>
      <c r="BI141" s="571"/>
      <c r="BJ141" s="571"/>
      <c r="BK141" s="571"/>
      <c r="BL141" s="571"/>
      <c r="BM141" s="571"/>
      <c r="BN141" s="571"/>
      <c r="BO141" s="571"/>
      <c r="BP141" s="571"/>
      <c r="BQ141" s="571"/>
      <c r="BR141" s="571"/>
      <c r="BS141" s="571"/>
      <c r="BT141" s="571"/>
      <c r="BU141" s="571"/>
      <c r="BV141" s="571"/>
      <c r="BW141" s="571"/>
      <c r="BX141" s="571"/>
      <c r="BY141" s="571"/>
      <c r="BZ141" s="571"/>
      <c r="CA141" s="571"/>
      <c r="CB141" s="571"/>
      <c r="CC141" s="571"/>
      <c r="CD141" s="571"/>
      <c r="CE141" s="571"/>
      <c r="CF141" s="571"/>
      <c r="CG141" s="571"/>
      <c r="CH141" s="571"/>
      <c r="CI141" s="571"/>
      <c r="CJ141" s="571"/>
      <c r="CK141" s="571"/>
      <c r="CL141" s="571"/>
      <c r="CM141" s="571"/>
      <c r="CN141" s="571"/>
      <c r="CO141" s="571"/>
      <c r="CP141" s="571"/>
      <c r="CQ141" s="571"/>
      <c r="CR141" s="571"/>
      <c r="CS141" s="571"/>
      <c r="CT141" s="571"/>
      <c r="CU141" s="571"/>
      <c r="CV141" s="571"/>
      <c r="CW141" s="571"/>
      <c r="CX141" s="571"/>
      <c r="CY141" s="571"/>
      <c r="CZ141" s="571"/>
      <c r="DA141" s="571"/>
      <c r="DB141" s="571"/>
      <c r="DC141" s="571"/>
      <c r="DD141" s="571"/>
      <c r="DE141" s="571"/>
      <c r="DF141" s="571"/>
      <c r="DG141" s="571"/>
      <c r="DH141" s="571"/>
      <c r="DI141" s="571"/>
      <c r="DJ141" s="571"/>
      <c r="DK141" s="571"/>
      <c r="DL141" s="571"/>
      <c r="DM141" s="571"/>
      <c r="DN141" s="571"/>
      <c r="DO141" s="571"/>
      <c r="DP141" s="571"/>
      <c r="DQ141" s="571"/>
      <c r="DR141" s="571"/>
      <c r="DS141" s="571"/>
      <c r="DT141" s="571"/>
      <c r="DU141" s="571"/>
      <c r="DV141" s="571"/>
      <c r="DW141" s="571"/>
    </row>
  </sheetData>
  <sheetProtection algorithmName="SHA-512" hashValue="yc5TJluoUZCqUUA+NNLBIX28FNRMiVsnQTr9WlnJPqk4TVObtldye+vpRvtIKsu/09UZiuFC/0IhihL2tvWN2Q==" saltValue="tURlCLHm4mQOmsRMVQFryQ==" spinCount="100000" sheet="1" objects="1" scenarios="1"/>
  <mergeCells count="1">
    <mergeCell ref="W2:W3"/>
  </mergeCells>
  <pageMargins left="0.7" right="0.7" top="0.75" bottom="0.75" header="0.3" footer="0.3"/>
  <pageSetup paperSize="9" orientation="portrait" verticalDpi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="80" zoomScaleNormal="80" workbookViewId="0">
      <pane xSplit="7" topLeftCell="H1" activePane="topRight" state="frozen"/>
      <selection activeCell="A28" sqref="A28"/>
      <selection pane="topRight" activeCell="M35" sqref="M35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1093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1093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1093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1093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1093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1093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1093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1093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1093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1093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1093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1093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1093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1093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1093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1093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1093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1093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1093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1093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1093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1093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1093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1093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1093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1093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1093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1093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1093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1093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1093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1093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1093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1093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1093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1093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1093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1093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1093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1093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1093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1093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1093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1093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1093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1093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1093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1093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1093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1093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1093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1093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1093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1093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1093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1093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1093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1093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1093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1093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1093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1093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1093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109375" customWidth="1"/>
    <col min="16136" max="16164" width="11.44140625" customWidth="1"/>
  </cols>
  <sheetData>
    <row r="1" spans="1:37" ht="18" x14ac:dyDescent="0.25">
      <c r="A1" s="227"/>
      <c r="B1" s="228" t="s">
        <v>594</v>
      </c>
      <c r="C1" s="229"/>
      <c r="D1" s="230"/>
      <c r="E1" s="230"/>
      <c r="F1" s="231"/>
      <c r="G1" s="231"/>
      <c r="H1" s="231"/>
      <c r="I1" s="232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3"/>
      <c r="AI1" s="233"/>
      <c r="AJ1" s="233"/>
    </row>
    <row r="2" spans="1:37" ht="15.75" thickBot="1" x14ac:dyDescent="0.25">
      <c r="A2" s="234"/>
      <c r="B2" s="235"/>
      <c r="C2" s="236"/>
      <c r="D2" s="122"/>
      <c r="E2" s="122"/>
      <c r="F2" s="98"/>
      <c r="G2" s="98"/>
      <c r="H2" s="967" t="s">
        <v>595</v>
      </c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968"/>
      <c r="T2" s="968"/>
      <c r="U2" s="968"/>
      <c r="V2" s="968"/>
      <c r="W2" s="968"/>
      <c r="X2" s="968"/>
      <c r="Y2" s="968"/>
      <c r="Z2" s="968"/>
      <c r="AA2" s="968"/>
      <c r="AB2" s="968"/>
      <c r="AC2" s="968"/>
      <c r="AD2" s="968"/>
      <c r="AE2" s="968"/>
      <c r="AF2" s="968"/>
      <c r="AG2" s="968"/>
      <c r="AH2" s="968"/>
      <c r="AI2" s="968"/>
      <c r="AJ2" s="968"/>
    </row>
    <row r="3" spans="1:37" ht="32.25" thickBot="1" x14ac:dyDescent="0.25">
      <c r="A3" s="237"/>
      <c r="B3" s="142" t="s">
        <v>596</v>
      </c>
      <c r="C3" s="620" t="s">
        <v>597</v>
      </c>
      <c r="D3" s="621" t="s">
        <v>598</v>
      </c>
      <c r="E3" s="621"/>
      <c r="F3" s="622" t="s">
        <v>139</v>
      </c>
      <c r="G3" s="622" t="s">
        <v>188</v>
      </c>
      <c r="H3" s="623" t="str">
        <f>'TITLE PAGE'!D14</f>
        <v>2016/17</v>
      </c>
      <c r="I3" s="624" t="str">
        <f>'WRZ summary'!E5</f>
        <v>For info 2017-18</v>
      </c>
      <c r="J3" s="624" t="str">
        <f>'WRZ summary'!F5</f>
        <v>For info 2018-19</v>
      </c>
      <c r="K3" s="624" t="str">
        <f>'WRZ summary'!G5</f>
        <v>For info 2019-20</v>
      </c>
      <c r="L3" s="621" t="str">
        <f>'WRZ summary'!H5</f>
        <v>2020-21</v>
      </c>
      <c r="M3" s="621" t="str">
        <f>'WRZ summary'!I5</f>
        <v>2021-22</v>
      </c>
      <c r="N3" s="621" t="str">
        <f>'WRZ summary'!J5</f>
        <v>2022-23</v>
      </c>
      <c r="O3" s="621" t="str">
        <f>'WRZ summary'!K5</f>
        <v>2023-24</v>
      </c>
      <c r="P3" s="621" t="str">
        <f>'WRZ summary'!L5</f>
        <v>2024-25</v>
      </c>
      <c r="Q3" s="621" t="str">
        <f>'WRZ summary'!M5</f>
        <v>2025-26</v>
      </c>
      <c r="R3" s="621" t="str">
        <f>'WRZ summary'!N5</f>
        <v>2026-27</v>
      </c>
      <c r="S3" s="621" t="str">
        <f>'WRZ summary'!O5</f>
        <v>2027-28</v>
      </c>
      <c r="T3" s="621" t="str">
        <f>'WRZ summary'!P5</f>
        <v>2028-29</v>
      </c>
      <c r="U3" s="621" t="str">
        <f>'WRZ summary'!Q5</f>
        <v>2029-30</v>
      </c>
      <c r="V3" s="621" t="str">
        <f>'WRZ summary'!R5</f>
        <v>2030-31</v>
      </c>
      <c r="W3" s="621" t="str">
        <f>'WRZ summary'!S5</f>
        <v>2031-32</v>
      </c>
      <c r="X3" s="621" t="str">
        <f>'WRZ summary'!T5</f>
        <v>2032-33</v>
      </c>
      <c r="Y3" s="621" t="str">
        <f>'WRZ summary'!U5</f>
        <v>2033-34</v>
      </c>
      <c r="Z3" s="621" t="str">
        <f>'WRZ summary'!V5</f>
        <v>2034-35</v>
      </c>
      <c r="AA3" s="621" t="str">
        <f>'WRZ summary'!W5</f>
        <v>2035-36</v>
      </c>
      <c r="AB3" s="621" t="str">
        <f>'WRZ summary'!X5</f>
        <v>2036-37</v>
      </c>
      <c r="AC3" s="621" t="str">
        <f>'WRZ summary'!Y5</f>
        <v>2037-38</v>
      </c>
      <c r="AD3" s="621" t="str">
        <f>'WRZ summary'!Z5</f>
        <v>2038-39</v>
      </c>
      <c r="AE3" s="621" t="str">
        <f>'WRZ summary'!AA5</f>
        <v>2039-40</v>
      </c>
      <c r="AF3" s="621" t="str">
        <f>'WRZ summary'!AB5</f>
        <v>2040-41</v>
      </c>
      <c r="AG3" s="621" t="str">
        <f>'WRZ summary'!AC5</f>
        <v>2041-42</v>
      </c>
      <c r="AH3" s="621" t="str">
        <f>'WRZ summary'!AD5</f>
        <v>2042-43</v>
      </c>
      <c r="AI3" s="621" t="str">
        <f>'WRZ summary'!AE5</f>
        <v>2043-44</v>
      </c>
      <c r="AJ3" s="625" t="str">
        <f>'WRZ summary'!AF5</f>
        <v>2044-45</v>
      </c>
      <c r="AK3" s="399"/>
    </row>
    <row r="4" spans="1:37" x14ac:dyDescent="0.2">
      <c r="A4" s="238"/>
      <c r="B4" s="239">
        <v>58</v>
      </c>
      <c r="C4" s="427" t="s">
        <v>599</v>
      </c>
      <c r="D4" s="240" t="s">
        <v>120</v>
      </c>
      <c r="E4" s="240"/>
      <c r="F4" s="241" t="s">
        <v>72</v>
      </c>
      <c r="G4" s="241">
        <v>2</v>
      </c>
      <c r="H4" s="617">
        <f>SUM(H5,H8,H11,-H14,-H18,-H21,-H24,H27)</f>
        <v>0</v>
      </c>
      <c r="I4" s="618">
        <f>SUM(I5,I8,I11,-I14,-I18,-I21,-I24,I27)</f>
        <v>0</v>
      </c>
      <c r="J4" s="618">
        <f>SUM(J5,J8,J11,-J14,-J18,-J21,-J24,J27)</f>
        <v>0</v>
      </c>
      <c r="K4" s="618">
        <f>SUM(K5,K8,K11,-K14,-K18,-K21,-K24,K27)</f>
        <v>0</v>
      </c>
      <c r="L4" s="462">
        <f>SUM(L5,L8,L11,-L14,-L18,-L21,-L24,L27)</f>
        <v>0</v>
      </c>
      <c r="M4" s="462">
        <f t="shared" ref="M4:AJ4" si="0">SUM(M5,M8,M11,-M14,-M18,-M21,-M24,M27)</f>
        <v>0</v>
      </c>
      <c r="N4" s="462">
        <f t="shared" si="0"/>
        <v>0</v>
      </c>
      <c r="O4" s="462">
        <f t="shared" si="0"/>
        <v>0</v>
      </c>
      <c r="P4" s="462">
        <f t="shared" si="0"/>
        <v>0</v>
      </c>
      <c r="Q4" s="462">
        <f t="shared" si="0"/>
        <v>0</v>
      </c>
      <c r="R4" s="462">
        <f t="shared" si="0"/>
        <v>0</v>
      </c>
      <c r="S4" s="462">
        <f t="shared" si="0"/>
        <v>0</v>
      </c>
      <c r="T4" s="462">
        <f t="shared" si="0"/>
        <v>0</v>
      </c>
      <c r="U4" s="462">
        <f t="shared" si="0"/>
        <v>0</v>
      </c>
      <c r="V4" s="462">
        <f t="shared" si="0"/>
        <v>0</v>
      </c>
      <c r="W4" s="462">
        <f t="shared" si="0"/>
        <v>0</v>
      </c>
      <c r="X4" s="462">
        <f t="shared" si="0"/>
        <v>0</v>
      </c>
      <c r="Y4" s="462">
        <f t="shared" si="0"/>
        <v>0</v>
      </c>
      <c r="Z4" s="462">
        <f t="shared" si="0"/>
        <v>0</v>
      </c>
      <c r="AA4" s="462">
        <f t="shared" si="0"/>
        <v>0</v>
      </c>
      <c r="AB4" s="462">
        <f t="shared" si="0"/>
        <v>0</v>
      </c>
      <c r="AC4" s="462">
        <f t="shared" si="0"/>
        <v>0</v>
      </c>
      <c r="AD4" s="462">
        <f t="shared" si="0"/>
        <v>0</v>
      </c>
      <c r="AE4" s="462">
        <f t="shared" si="0"/>
        <v>0</v>
      </c>
      <c r="AF4" s="462">
        <f t="shared" si="0"/>
        <v>0</v>
      </c>
      <c r="AG4" s="462">
        <f t="shared" si="0"/>
        <v>0</v>
      </c>
      <c r="AH4" s="462">
        <f t="shared" si="0"/>
        <v>0</v>
      </c>
      <c r="AI4" s="462">
        <f t="shared" si="0"/>
        <v>0</v>
      </c>
      <c r="AJ4" s="619">
        <f t="shared" si="0"/>
        <v>0</v>
      </c>
      <c r="AK4" s="399"/>
    </row>
    <row r="5" spans="1:37" x14ac:dyDescent="0.2">
      <c r="A5" s="242"/>
      <c r="B5" s="243">
        <f>B4+0.1</f>
        <v>58.1</v>
      </c>
      <c r="C5" s="614" t="s">
        <v>600</v>
      </c>
      <c r="D5" s="244" t="s">
        <v>120</v>
      </c>
      <c r="E5" s="244"/>
      <c r="F5" s="245" t="s">
        <v>72</v>
      </c>
      <c r="G5" s="245">
        <v>2</v>
      </c>
      <c r="H5" s="372">
        <f>SUM(H6:H7)</f>
        <v>0</v>
      </c>
      <c r="I5" s="375">
        <f t="shared" ref="I5:AJ5" si="1">SUM(I6:I7)</f>
        <v>0</v>
      </c>
      <c r="J5" s="375">
        <f t="shared" si="1"/>
        <v>0</v>
      </c>
      <c r="K5" s="375">
        <f t="shared" si="1"/>
        <v>0</v>
      </c>
      <c r="L5" s="373">
        <f>SUM(L6:L7)</f>
        <v>0</v>
      </c>
      <c r="M5" s="373">
        <f t="shared" si="1"/>
        <v>0</v>
      </c>
      <c r="N5" s="373">
        <f t="shared" si="1"/>
        <v>0</v>
      </c>
      <c r="O5" s="373">
        <f t="shared" si="1"/>
        <v>0</v>
      </c>
      <c r="P5" s="373">
        <f t="shared" si="1"/>
        <v>0</v>
      </c>
      <c r="Q5" s="373">
        <f t="shared" si="1"/>
        <v>0</v>
      </c>
      <c r="R5" s="373">
        <f t="shared" si="1"/>
        <v>0</v>
      </c>
      <c r="S5" s="373">
        <f t="shared" si="1"/>
        <v>0</v>
      </c>
      <c r="T5" s="373">
        <f t="shared" si="1"/>
        <v>0</v>
      </c>
      <c r="U5" s="373">
        <f t="shared" si="1"/>
        <v>0</v>
      </c>
      <c r="V5" s="373">
        <f t="shared" si="1"/>
        <v>0</v>
      </c>
      <c r="W5" s="373">
        <f t="shared" si="1"/>
        <v>0</v>
      </c>
      <c r="X5" s="373">
        <f t="shared" si="1"/>
        <v>0</v>
      </c>
      <c r="Y5" s="373">
        <f t="shared" si="1"/>
        <v>0</v>
      </c>
      <c r="Z5" s="373">
        <f t="shared" si="1"/>
        <v>0</v>
      </c>
      <c r="AA5" s="373">
        <f t="shared" si="1"/>
        <v>0</v>
      </c>
      <c r="AB5" s="373">
        <f t="shared" si="1"/>
        <v>0</v>
      </c>
      <c r="AC5" s="373">
        <f t="shared" si="1"/>
        <v>0</v>
      </c>
      <c r="AD5" s="373">
        <f t="shared" si="1"/>
        <v>0</v>
      </c>
      <c r="AE5" s="373">
        <f t="shared" si="1"/>
        <v>0</v>
      </c>
      <c r="AF5" s="373">
        <f t="shared" si="1"/>
        <v>0</v>
      </c>
      <c r="AG5" s="373">
        <f t="shared" si="1"/>
        <v>0</v>
      </c>
      <c r="AH5" s="373">
        <f t="shared" si="1"/>
        <v>0</v>
      </c>
      <c r="AI5" s="373">
        <f t="shared" si="1"/>
        <v>0</v>
      </c>
      <c r="AJ5" s="386">
        <f t="shared" si="1"/>
        <v>0</v>
      </c>
      <c r="AK5" s="399"/>
    </row>
    <row r="6" spans="1:37" x14ac:dyDescent="0.2">
      <c r="A6" s="242"/>
      <c r="B6" s="246" t="s">
        <v>120</v>
      </c>
      <c r="C6" s="247"/>
      <c r="D6" s="247"/>
      <c r="E6" s="247"/>
      <c r="F6" s="248" t="s">
        <v>72</v>
      </c>
      <c r="G6" s="248">
        <v>2</v>
      </c>
      <c r="H6" s="372"/>
      <c r="I6" s="375"/>
      <c r="J6" s="375"/>
      <c r="K6" s="375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429"/>
      <c r="AK6" s="399"/>
    </row>
    <row r="7" spans="1:37" x14ac:dyDescent="0.2">
      <c r="A7" s="242"/>
      <c r="B7" s="445" t="s">
        <v>120</v>
      </c>
      <c r="C7" s="377" t="s">
        <v>601</v>
      </c>
      <c r="D7" s="378" t="s">
        <v>120</v>
      </c>
      <c r="E7" s="378"/>
      <c r="F7" s="379" t="s">
        <v>120</v>
      </c>
      <c r="G7" s="379"/>
      <c r="H7" s="380" t="s">
        <v>120</v>
      </c>
      <c r="I7" s="381" t="s">
        <v>120</v>
      </c>
      <c r="J7" s="381" t="s">
        <v>120</v>
      </c>
      <c r="K7" s="381" t="s">
        <v>120</v>
      </c>
      <c r="L7" s="379" t="s">
        <v>120</v>
      </c>
      <c r="M7" s="379" t="s">
        <v>120</v>
      </c>
      <c r="N7" s="379" t="s">
        <v>120</v>
      </c>
      <c r="O7" s="379" t="s">
        <v>120</v>
      </c>
      <c r="P7" s="379" t="s">
        <v>120</v>
      </c>
      <c r="Q7" s="379" t="s">
        <v>120</v>
      </c>
      <c r="R7" s="379" t="s">
        <v>120</v>
      </c>
      <c r="S7" s="379" t="s">
        <v>120</v>
      </c>
      <c r="T7" s="379" t="s">
        <v>120</v>
      </c>
      <c r="U7" s="379" t="s">
        <v>120</v>
      </c>
      <c r="V7" s="379" t="s">
        <v>120</v>
      </c>
      <c r="W7" s="379" t="s">
        <v>120</v>
      </c>
      <c r="X7" s="379" t="s">
        <v>120</v>
      </c>
      <c r="Y7" s="379" t="s">
        <v>120</v>
      </c>
      <c r="Z7" s="379" t="s">
        <v>120</v>
      </c>
      <c r="AA7" s="379" t="s">
        <v>120</v>
      </c>
      <c r="AB7" s="379" t="s">
        <v>120</v>
      </c>
      <c r="AC7" s="379" t="s">
        <v>120</v>
      </c>
      <c r="AD7" s="379" t="s">
        <v>120</v>
      </c>
      <c r="AE7" s="379" t="s">
        <v>120</v>
      </c>
      <c r="AF7" s="379" t="s">
        <v>120</v>
      </c>
      <c r="AG7" s="379" t="s">
        <v>120</v>
      </c>
      <c r="AH7" s="379" t="s">
        <v>120</v>
      </c>
      <c r="AI7" s="379" t="s">
        <v>120</v>
      </c>
      <c r="AJ7" s="430" t="s">
        <v>120</v>
      </c>
      <c r="AK7" s="399"/>
    </row>
    <row r="8" spans="1:37" x14ac:dyDescent="0.2">
      <c r="A8" s="242"/>
      <c r="B8" s="243">
        <f>B5+0.1</f>
        <v>58.2</v>
      </c>
      <c r="C8" s="382" t="s">
        <v>602</v>
      </c>
      <c r="D8" s="383" t="s">
        <v>120</v>
      </c>
      <c r="E8" s="383"/>
      <c r="F8" s="245" t="s">
        <v>72</v>
      </c>
      <c r="G8" s="245">
        <v>2</v>
      </c>
      <c r="H8" s="372">
        <f t="shared" ref="H8:AJ8" si="2">SUM(H9:H10)</f>
        <v>0</v>
      </c>
      <c r="I8" s="375">
        <f t="shared" si="2"/>
        <v>0</v>
      </c>
      <c r="J8" s="375">
        <f t="shared" si="2"/>
        <v>0</v>
      </c>
      <c r="K8" s="375">
        <f t="shared" si="2"/>
        <v>0</v>
      </c>
      <c r="L8" s="373">
        <f t="shared" si="2"/>
        <v>0</v>
      </c>
      <c r="M8" s="373">
        <f t="shared" si="2"/>
        <v>0</v>
      </c>
      <c r="N8" s="373">
        <f t="shared" si="2"/>
        <v>0</v>
      </c>
      <c r="O8" s="373">
        <f t="shared" si="2"/>
        <v>0</v>
      </c>
      <c r="P8" s="373">
        <f t="shared" si="2"/>
        <v>0</v>
      </c>
      <c r="Q8" s="373">
        <f t="shared" si="2"/>
        <v>0</v>
      </c>
      <c r="R8" s="373">
        <f t="shared" si="2"/>
        <v>0</v>
      </c>
      <c r="S8" s="373">
        <f t="shared" si="2"/>
        <v>0</v>
      </c>
      <c r="T8" s="373">
        <f t="shared" si="2"/>
        <v>0</v>
      </c>
      <c r="U8" s="373">
        <f t="shared" si="2"/>
        <v>0</v>
      </c>
      <c r="V8" s="373">
        <f t="shared" si="2"/>
        <v>0</v>
      </c>
      <c r="W8" s="373">
        <f t="shared" si="2"/>
        <v>0</v>
      </c>
      <c r="X8" s="373">
        <f t="shared" si="2"/>
        <v>0</v>
      </c>
      <c r="Y8" s="373">
        <f t="shared" si="2"/>
        <v>0</v>
      </c>
      <c r="Z8" s="373">
        <f t="shared" si="2"/>
        <v>0</v>
      </c>
      <c r="AA8" s="373">
        <f t="shared" si="2"/>
        <v>0</v>
      </c>
      <c r="AB8" s="373">
        <f t="shared" si="2"/>
        <v>0</v>
      </c>
      <c r="AC8" s="373">
        <f t="shared" si="2"/>
        <v>0</v>
      </c>
      <c r="AD8" s="373">
        <f t="shared" si="2"/>
        <v>0</v>
      </c>
      <c r="AE8" s="373">
        <f t="shared" si="2"/>
        <v>0</v>
      </c>
      <c r="AF8" s="373">
        <f t="shared" si="2"/>
        <v>0</v>
      </c>
      <c r="AG8" s="373">
        <f t="shared" si="2"/>
        <v>0</v>
      </c>
      <c r="AH8" s="373">
        <f t="shared" si="2"/>
        <v>0</v>
      </c>
      <c r="AI8" s="373">
        <f t="shared" si="2"/>
        <v>0</v>
      </c>
      <c r="AJ8" s="386">
        <f t="shared" si="2"/>
        <v>0</v>
      </c>
      <c r="AK8" s="399"/>
    </row>
    <row r="9" spans="1:37" x14ac:dyDescent="0.2">
      <c r="A9" s="242"/>
      <c r="B9" s="246" t="s">
        <v>120</v>
      </c>
      <c r="C9" s="247"/>
      <c r="D9" s="247"/>
      <c r="E9" s="247"/>
      <c r="F9" s="249" t="s">
        <v>72</v>
      </c>
      <c r="G9" s="249">
        <v>2</v>
      </c>
      <c r="H9" s="372"/>
      <c r="I9" s="375"/>
      <c r="J9" s="375"/>
      <c r="K9" s="375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429"/>
      <c r="AK9" s="399"/>
    </row>
    <row r="10" spans="1:37" x14ac:dyDescent="0.2">
      <c r="A10" s="250"/>
      <c r="B10" s="445" t="s">
        <v>120</v>
      </c>
      <c r="C10" s="377" t="s">
        <v>601</v>
      </c>
      <c r="D10" s="378" t="s">
        <v>120</v>
      </c>
      <c r="E10" s="378"/>
      <c r="F10" s="286" t="s">
        <v>120</v>
      </c>
      <c r="G10" s="379"/>
      <c r="H10" s="380" t="s">
        <v>120</v>
      </c>
      <c r="I10" s="381" t="s">
        <v>120</v>
      </c>
      <c r="J10" s="381" t="s">
        <v>120</v>
      </c>
      <c r="K10" s="381" t="s">
        <v>120</v>
      </c>
      <c r="L10" s="379" t="s">
        <v>120</v>
      </c>
      <c r="M10" s="379" t="s">
        <v>120</v>
      </c>
      <c r="N10" s="379" t="s">
        <v>120</v>
      </c>
      <c r="O10" s="379" t="s">
        <v>120</v>
      </c>
      <c r="P10" s="379" t="s">
        <v>120</v>
      </c>
      <c r="Q10" s="379" t="s">
        <v>120</v>
      </c>
      <c r="R10" s="379" t="s">
        <v>120</v>
      </c>
      <c r="S10" s="379" t="s">
        <v>120</v>
      </c>
      <c r="T10" s="379" t="s">
        <v>120</v>
      </c>
      <c r="U10" s="379" t="s">
        <v>120</v>
      </c>
      <c r="V10" s="379" t="s">
        <v>120</v>
      </c>
      <c r="W10" s="379" t="s">
        <v>120</v>
      </c>
      <c r="X10" s="379" t="s">
        <v>120</v>
      </c>
      <c r="Y10" s="379" t="s">
        <v>120</v>
      </c>
      <c r="Z10" s="379" t="s">
        <v>120</v>
      </c>
      <c r="AA10" s="379" t="s">
        <v>120</v>
      </c>
      <c r="AB10" s="379" t="s">
        <v>120</v>
      </c>
      <c r="AC10" s="379" t="s">
        <v>120</v>
      </c>
      <c r="AD10" s="379" t="s">
        <v>120</v>
      </c>
      <c r="AE10" s="379" t="s">
        <v>120</v>
      </c>
      <c r="AF10" s="379" t="s">
        <v>120</v>
      </c>
      <c r="AG10" s="379" t="s">
        <v>120</v>
      </c>
      <c r="AH10" s="379" t="s">
        <v>120</v>
      </c>
      <c r="AI10" s="379" t="s">
        <v>120</v>
      </c>
      <c r="AJ10" s="430" t="s">
        <v>120</v>
      </c>
      <c r="AK10" s="399"/>
    </row>
    <row r="11" spans="1:37" x14ac:dyDescent="0.2">
      <c r="A11" s="242"/>
      <c r="B11" s="243">
        <f>B8+0.1</f>
        <v>58.300000000000004</v>
      </c>
      <c r="C11" s="382" t="s">
        <v>603</v>
      </c>
      <c r="D11" s="254" t="s">
        <v>120</v>
      </c>
      <c r="E11" s="254"/>
      <c r="F11" s="251" t="s">
        <v>72</v>
      </c>
      <c r="G11" s="251">
        <v>2</v>
      </c>
      <c r="H11" s="372">
        <f t="shared" ref="H11:AJ11" si="3">SUM(H12:H13)</f>
        <v>0</v>
      </c>
      <c r="I11" s="375">
        <f t="shared" si="3"/>
        <v>0</v>
      </c>
      <c r="J11" s="375">
        <f t="shared" si="3"/>
        <v>0</v>
      </c>
      <c r="K11" s="375">
        <f t="shared" si="3"/>
        <v>0</v>
      </c>
      <c r="L11" s="373">
        <f t="shared" si="3"/>
        <v>0</v>
      </c>
      <c r="M11" s="373">
        <f t="shared" si="3"/>
        <v>0</v>
      </c>
      <c r="N11" s="373">
        <f t="shared" si="3"/>
        <v>0</v>
      </c>
      <c r="O11" s="373">
        <f t="shared" si="3"/>
        <v>0</v>
      </c>
      <c r="P11" s="373">
        <f t="shared" si="3"/>
        <v>0</v>
      </c>
      <c r="Q11" s="373">
        <f t="shared" si="3"/>
        <v>0</v>
      </c>
      <c r="R11" s="373">
        <f t="shared" si="3"/>
        <v>0</v>
      </c>
      <c r="S11" s="373">
        <f t="shared" si="3"/>
        <v>0</v>
      </c>
      <c r="T11" s="373">
        <f t="shared" si="3"/>
        <v>0</v>
      </c>
      <c r="U11" s="373">
        <f t="shared" si="3"/>
        <v>0</v>
      </c>
      <c r="V11" s="373">
        <f t="shared" si="3"/>
        <v>0</v>
      </c>
      <c r="W11" s="373">
        <f t="shared" si="3"/>
        <v>0</v>
      </c>
      <c r="X11" s="373">
        <f t="shared" si="3"/>
        <v>0</v>
      </c>
      <c r="Y11" s="373">
        <f t="shared" si="3"/>
        <v>0</v>
      </c>
      <c r="Z11" s="373">
        <f t="shared" si="3"/>
        <v>0</v>
      </c>
      <c r="AA11" s="373">
        <f t="shared" si="3"/>
        <v>0</v>
      </c>
      <c r="AB11" s="373">
        <f t="shared" si="3"/>
        <v>0</v>
      </c>
      <c r="AC11" s="373">
        <f t="shared" si="3"/>
        <v>0</v>
      </c>
      <c r="AD11" s="373">
        <f t="shared" si="3"/>
        <v>0</v>
      </c>
      <c r="AE11" s="373">
        <f t="shared" si="3"/>
        <v>0</v>
      </c>
      <c r="AF11" s="373">
        <f t="shared" si="3"/>
        <v>0</v>
      </c>
      <c r="AG11" s="373">
        <f t="shared" si="3"/>
        <v>0</v>
      </c>
      <c r="AH11" s="373">
        <f t="shared" si="3"/>
        <v>0</v>
      </c>
      <c r="AI11" s="373">
        <f t="shared" si="3"/>
        <v>0</v>
      </c>
      <c r="AJ11" s="386">
        <f t="shared" si="3"/>
        <v>0</v>
      </c>
    </row>
    <row r="12" spans="1:37" x14ac:dyDescent="0.2">
      <c r="A12" s="242"/>
      <c r="B12" s="246" t="s">
        <v>120</v>
      </c>
      <c r="C12" s="247"/>
      <c r="D12" s="247"/>
      <c r="E12" s="247"/>
      <c r="F12" s="249" t="s">
        <v>72</v>
      </c>
      <c r="G12" s="249">
        <v>2</v>
      </c>
      <c r="H12" s="372"/>
      <c r="I12" s="375"/>
      <c r="J12" s="375"/>
      <c r="K12" s="375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429"/>
    </row>
    <row r="13" spans="1:37" x14ac:dyDescent="0.2">
      <c r="A13" s="242"/>
      <c r="B13" s="445" t="s">
        <v>120</v>
      </c>
      <c r="C13" s="377" t="s">
        <v>601</v>
      </c>
      <c r="D13" s="378" t="s">
        <v>120</v>
      </c>
      <c r="E13" s="378"/>
      <c r="F13" s="286" t="s">
        <v>120</v>
      </c>
      <c r="G13" s="379"/>
      <c r="H13" s="380" t="s">
        <v>120</v>
      </c>
      <c r="I13" s="381" t="s">
        <v>120</v>
      </c>
      <c r="J13" s="381" t="s">
        <v>120</v>
      </c>
      <c r="K13" s="381" t="s">
        <v>120</v>
      </c>
      <c r="L13" s="379" t="s">
        <v>120</v>
      </c>
      <c r="M13" s="379" t="s">
        <v>120</v>
      </c>
      <c r="N13" s="379" t="s">
        <v>120</v>
      </c>
      <c r="O13" s="379" t="s">
        <v>120</v>
      </c>
      <c r="P13" s="379" t="s">
        <v>120</v>
      </c>
      <c r="Q13" s="379" t="s">
        <v>120</v>
      </c>
      <c r="R13" s="379" t="s">
        <v>120</v>
      </c>
      <c r="S13" s="379" t="s">
        <v>120</v>
      </c>
      <c r="T13" s="379" t="s">
        <v>120</v>
      </c>
      <c r="U13" s="379" t="s">
        <v>120</v>
      </c>
      <c r="V13" s="379" t="s">
        <v>120</v>
      </c>
      <c r="W13" s="379" t="s">
        <v>120</v>
      </c>
      <c r="X13" s="379" t="s">
        <v>120</v>
      </c>
      <c r="Y13" s="379" t="s">
        <v>120</v>
      </c>
      <c r="Z13" s="379" t="s">
        <v>120</v>
      </c>
      <c r="AA13" s="379" t="s">
        <v>120</v>
      </c>
      <c r="AB13" s="379" t="s">
        <v>120</v>
      </c>
      <c r="AC13" s="379" t="s">
        <v>120</v>
      </c>
      <c r="AD13" s="379" t="s">
        <v>120</v>
      </c>
      <c r="AE13" s="379" t="s">
        <v>120</v>
      </c>
      <c r="AF13" s="379" t="s">
        <v>120</v>
      </c>
      <c r="AG13" s="379" t="s">
        <v>120</v>
      </c>
      <c r="AH13" s="379" t="s">
        <v>120</v>
      </c>
      <c r="AI13" s="379" t="s">
        <v>120</v>
      </c>
      <c r="AJ13" s="430" t="s">
        <v>120</v>
      </c>
    </row>
    <row r="14" spans="1:37" ht="25.5" x14ac:dyDescent="0.2">
      <c r="A14" s="242"/>
      <c r="B14" s="243">
        <f>B11+0.1</f>
        <v>58.400000000000006</v>
      </c>
      <c r="C14" s="382" t="s">
        <v>604</v>
      </c>
      <c r="D14" s="254" t="s">
        <v>120</v>
      </c>
      <c r="E14" s="254"/>
      <c r="F14" s="251" t="s">
        <v>72</v>
      </c>
      <c r="G14" s="251">
        <v>2</v>
      </c>
      <c r="H14" s="372">
        <f t="shared" ref="H14:AJ14" si="4">SUM(H15:H16)</f>
        <v>0</v>
      </c>
      <c r="I14" s="375">
        <f t="shared" si="4"/>
        <v>0</v>
      </c>
      <c r="J14" s="375">
        <f t="shared" si="4"/>
        <v>0</v>
      </c>
      <c r="K14" s="375">
        <f t="shared" si="4"/>
        <v>0</v>
      </c>
      <c r="L14" s="373">
        <f t="shared" si="4"/>
        <v>0</v>
      </c>
      <c r="M14" s="373">
        <f t="shared" si="4"/>
        <v>0</v>
      </c>
      <c r="N14" s="373">
        <f t="shared" si="4"/>
        <v>0</v>
      </c>
      <c r="O14" s="373">
        <f t="shared" si="4"/>
        <v>0</v>
      </c>
      <c r="P14" s="373">
        <f t="shared" si="4"/>
        <v>0</v>
      </c>
      <c r="Q14" s="373">
        <f t="shared" si="4"/>
        <v>0</v>
      </c>
      <c r="R14" s="373">
        <f t="shared" si="4"/>
        <v>0</v>
      </c>
      <c r="S14" s="373">
        <f t="shared" si="4"/>
        <v>0</v>
      </c>
      <c r="T14" s="373">
        <f t="shared" si="4"/>
        <v>0</v>
      </c>
      <c r="U14" s="373">
        <f t="shared" si="4"/>
        <v>0</v>
      </c>
      <c r="V14" s="373">
        <f t="shared" si="4"/>
        <v>0</v>
      </c>
      <c r="W14" s="373">
        <f t="shared" si="4"/>
        <v>0</v>
      </c>
      <c r="X14" s="373">
        <f t="shared" si="4"/>
        <v>0</v>
      </c>
      <c r="Y14" s="373">
        <f t="shared" si="4"/>
        <v>0</v>
      </c>
      <c r="Z14" s="373">
        <f t="shared" si="4"/>
        <v>0</v>
      </c>
      <c r="AA14" s="373">
        <f t="shared" si="4"/>
        <v>0</v>
      </c>
      <c r="AB14" s="373">
        <f t="shared" si="4"/>
        <v>0</v>
      </c>
      <c r="AC14" s="373">
        <f t="shared" si="4"/>
        <v>0</v>
      </c>
      <c r="AD14" s="373">
        <f t="shared" si="4"/>
        <v>0</v>
      </c>
      <c r="AE14" s="373">
        <f t="shared" si="4"/>
        <v>0</v>
      </c>
      <c r="AF14" s="373">
        <f t="shared" si="4"/>
        <v>0</v>
      </c>
      <c r="AG14" s="373">
        <f t="shared" si="4"/>
        <v>0</v>
      </c>
      <c r="AH14" s="373">
        <f t="shared" si="4"/>
        <v>0</v>
      </c>
      <c r="AI14" s="373">
        <f t="shared" si="4"/>
        <v>0</v>
      </c>
      <c r="AJ14" s="386">
        <f t="shared" si="4"/>
        <v>0</v>
      </c>
    </row>
    <row r="15" spans="1:37" x14ac:dyDescent="0.2">
      <c r="A15" s="242"/>
      <c r="B15" s="246" t="s">
        <v>120</v>
      </c>
      <c r="C15" s="247"/>
      <c r="D15" s="247"/>
      <c r="E15" s="247"/>
      <c r="F15" s="249" t="s">
        <v>72</v>
      </c>
      <c r="G15" s="249">
        <v>2</v>
      </c>
      <c r="H15" s="372"/>
      <c r="I15" s="375"/>
      <c r="J15" s="375"/>
      <c r="K15" s="375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429"/>
    </row>
    <row r="16" spans="1:37" x14ac:dyDescent="0.2">
      <c r="A16" s="242"/>
      <c r="B16" s="445" t="s">
        <v>120</v>
      </c>
      <c r="C16" s="377" t="s">
        <v>601</v>
      </c>
      <c r="D16" s="378" t="s">
        <v>120</v>
      </c>
      <c r="E16" s="378"/>
      <c r="F16" s="286" t="s">
        <v>120</v>
      </c>
      <c r="G16" s="379"/>
      <c r="H16" s="380" t="s">
        <v>120</v>
      </c>
      <c r="I16" s="463" t="s">
        <v>120</v>
      </c>
      <c r="J16" s="463" t="s">
        <v>120</v>
      </c>
      <c r="K16" s="463" t="s">
        <v>120</v>
      </c>
      <c r="L16" s="379" t="s">
        <v>120</v>
      </c>
      <c r="M16" s="379" t="s">
        <v>120</v>
      </c>
      <c r="N16" s="379" t="s">
        <v>120</v>
      </c>
      <c r="O16" s="379" t="s">
        <v>120</v>
      </c>
      <c r="P16" s="379" t="s">
        <v>120</v>
      </c>
      <c r="Q16" s="379" t="s">
        <v>120</v>
      </c>
      <c r="R16" s="379" t="s">
        <v>120</v>
      </c>
      <c r="S16" s="379" t="s">
        <v>120</v>
      </c>
      <c r="T16" s="379" t="s">
        <v>120</v>
      </c>
      <c r="U16" s="379" t="s">
        <v>120</v>
      </c>
      <c r="V16" s="379" t="s">
        <v>120</v>
      </c>
      <c r="W16" s="379" t="s">
        <v>120</v>
      </c>
      <c r="X16" s="379" t="s">
        <v>120</v>
      </c>
      <c r="Y16" s="379" t="s">
        <v>120</v>
      </c>
      <c r="Z16" s="379" t="s">
        <v>120</v>
      </c>
      <c r="AA16" s="379" t="s">
        <v>120</v>
      </c>
      <c r="AB16" s="379" t="s">
        <v>120</v>
      </c>
      <c r="AC16" s="379" t="s">
        <v>120</v>
      </c>
      <c r="AD16" s="379" t="s">
        <v>120</v>
      </c>
      <c r="AE16" s="379" t="s">
        <v>120</v>
      </c>
      <c r="AF16" s="379" t="s">
        <v>120</v>
      </c>
      <c r="AG16" s="379" t="s">
        <v>120</v>
      </c>
      <c r="AH16" s="379" t="s">
        <v>120</v>
      </c>
      <c r="AI16" s="379" t="s">
        <v>120</v>
      </c>
      <c r="AJ16" s="430" t="s">
        <v>120</v>
      </c>
    </row>
    <row r="17" spans="1:36" x14ac:dyDescent="0.2">
      <c r="A17" s="242"/>
      <c r="B17" s="243">
        <f>B14+0.1</f>
        <v>58.500000000000007</v>
      </c>
      <c r="C17" s="464" t="s">
        <v>605</v>
      </c>
      <c r="D17" s="252"/>
      <c r="E17" s="252"/>
      <c r="F17" s="251" t="s">
        <v>72</v>
      </c>
      <c r="G17" s="253">
        <v>2</v>
      </c>
      <c r="H17" s="371">
        <f t="shared" ref="H17:AJ17" si="5">SUM(H18+H21)</f>
        <v>0</v>
      </c>
      <c r="I17" s="375">
        <f t="shared" si="5"/>
        <v>0</v>
      </c>
      <c r="J17" s="375">
        <f t="shared" si="5"/>
        <v>0</v>
      </c>
      <c r="K17" s="375">
        <f t="shared" si="5"/>
        <v>0</v>
      </c>
      <c r="L17" s="373">
        <f t="shared" si="5"/>
        <v>0</v>
      </c>
      <c r="M17" s="373">
        <f t="shared" si="5"/>
        <v>0</v>
      </c>
      <c r="N17" s="373">
        <f t="shared" si="5"/>
        <v>0</v>
      </c>
      <c r="O17" s="373">
        <f t="shared" si="5"/>
        <v>0</v>
      </c>
      <c r="P17" s="373">
        <f t="shared" si="5"/>
        <v>0</v>
      </c>
      <c r="Q17" s="373">
        <f t="shared" si="5"/>
        <v>0</v>
      </c>
      <c r="R17" s="373">
        <f t="shared" si="5"/>
        <v>0</v>
      </c>
      <c r="S17" s="373">
        <f t="shared" si="5"/>
        <v>0</v>
      </c>
      <c r="T17" s="373">
        <f t="shared" si="5"/>
        <v>0</v>
      </c>
      <c r="U17" s="373">
        <f t="shared" si="5"/>
        <v>0</v>
      </c>
      <c r="V17" s="373">
        <f t="shared" si="5"/>
        <v>0</v>
      </c>
      <c r="W17" s="373">
        <f t="shared" si="5"/>
        <v>0</v>
      </c>
      <c r="X17" s="373">
        <f t="shared" si="5"/>
        <v>0</v>
      </c>
      <c r="Y17" s="373">
        <f t="shared" si="5"/>
        <v>0</v>
      </c>
      <c r="Z17" s="373">
        <f t="shared" si="5"/>
        <v>0</v>
      </c>
      <c r="AA17" s="373">
        <f t="shared" si="5"/>
        <v>0</v>
      </c>
      <c r="AB17" s="373">
        <f t="shared" si="5"/>
        <v>0</v>
      </c>
      <c r="AC17" s="373">
        <f t="shared" si="5"/>
        <v>0</v>
      </c>
      <c r="AD17" s="373">
        <f t="shared" si="5"/>
        <v>0</v>
      </c>
      <c r="AE17" s="373">
        <f t="shared" si="5"/>
        <v>0</v>
      </c>
      <c r="AF17" s="373">
        <f t="shared" si="5"/>
        <v>0</v>
      </c>
      <c r="AG17" s="373">
        <f t="shared" si="5"/>
        <v>0</v>
      </c>
      <c r="AH17" s="373">
        <f t="shared" si="5"/>
        <v>0</v>
      </c>
      <c r="AI17" s="373">
        <f t="shared" si="5"/>
        <v>0</v>
      </c>
      <c r="AJ17" s="386">
        <f t="shared" si="5"/>
        <v>0</v>
      </c>
    </row>
    <row r="18" spans="1:36" x14ac:dyDescent="0.2">
      <c r="A18" s="242"/>
      <c r="B18" s="243">
        <f>B17+0.01</f>
        <v>58.510000000000005</v>
      </c>
      <c r="C18" s="382" t="s">
        <v>606</v>
      </c>
      <c r="D18" s="254" t="s">
        <v>120</v>
      </c>
      <c r="E18" s="254"/>
      <c r="F18" s="251" t="s">
        <v>72</v>
      </c>
      <c r="G18" s="251">
        <v>2</v>
      </c>
      <c r="H18" s="372">
        <f t="shared" ref="H18:AJ18" si="6">SUM(H19:H20)</f>
        <v>0</v>
      </c>
      <c r="I18" s="375">
        <f t="shared" si="6"/>
        <v>0</v>
      </c>
      <c r="J18" s="375">
        <f t="shared" si="6"/>
        <v>0</v>
      </c>
      <c r="K18" s="375">
        <f t="shared" si="6"/>
        <v>0</v>
      </c>
      <c r="L18" s="373">
        <f t="shared" si="6"/>
        <v>0</v>
      </c>
      <c r="M18" s="373">
        <f t="shared" si="6"/>
        <v>0</v>
      </c>
      <c r="N18" s="373">
        <f t="shared" si="6"/>
        <v>0</v>
      </c>
      <c r="O18" s="373">
        <f t="shared" si="6"/>
        <v>0</v>
      </c>
      <c r="P18" s="373">
        <f t="shared" si="6"/>
        <v>0</v>
      </c>
      <c r="Q18" s="373">
        <f t="shared" si="6"/>
        <v>0</v>
      </c>
      <c r="R18" s="373">
        <f t="shared" si="6"/>
        <v>0</v>
      </c>
      <c r="S18" s="373">
        <f t="shared" si="6"/>
        <v>0</v>
      </c>
      <c r="T18" s="373">
        <f t="shared" si="6"/>
        <v>0</v>
      </c>
      <c r="U18" s="373">
        <f t="shared" si="6"/>
        <v>0</v>
      </c>
      <c r="V18" s="373">
        <f t="shared" si="6"/>
        <v>0</v>
      </c>
      <c r="W18" s="373">
        <f t="shared" si="6"/>
        <v>0</v>
      </c>
      <c r="X18" s="373">
        <f t="shared" si="6"/>
        <v>0</v>
      </c>
      <c r="Y18" s="373">
        <f t="shared" si="6"/>
        <v>0</v>
      </c>
      <c r="Z18" s="373">
        <f t="shared" si="6"/>
        <v>0</v>
      </c>
      <c r="AA18" s="373">
        <f t="shared" si="6"/>
        <v>0</v>
      </c>
      <c r="AB18" s="373">
        <f t="shared" si="6"/>
        <v>0</v>
      </c>
      <c r="AC18" s="373">
        <f t="shared" si="6"/>
        <v>0</v>
      </c>
      <c r="AD18" s="373">
        <f t="shared" si="6"/>
        <v>0</v>
      </c>
      <c r="AE18" s="373">
        <f t="shared" si="6"/>
        <v>0</v>
      </c>
      <c r="AF18" s="373">
        <f t="shared" si="6"/>
        <v>0</v>
      </c>
      <c r="AG18" s="373">
        <f t="shared" si="6"/>
        <v>0</v>
      </c>
      <c r="AH18" s="373">
        <f t="shared" si="6"/>
        <v>0</v>
      </c>
      <c r="AI18" s="373">
        <f t="shared" si="6"/>
        <v>0</v>
      </c>
      <c r="AJ18" s="386">
        <f t="shared" si="6"/>
        <v>0</v>
      </c>
    </row>
    <row r="19" spans="1:36" x14ac:dyDescent="0.2">
      <c r="A19" s="242"/>
      <c r="B19" s="246" t="s">
        <v>120</v>
      </c>
      <c r="C19" s="247"/>
      <c r="D19" s="247"/>
      <c r="E19" s="247"/>
      <c r="F19" s="249" t="s">
        <v>72</v>
      </c>
      <c r="G19" s="249">
        <v>2</v>
      </c>
      <c r="H19" s="372"/>
      <c r="I19" s="375"/>
      <c r="J19" s="375"/>
      <c r="K19" s="375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429"/>
    </row>
    <row r="20" spans="1:36" x14ac:dyDescent="0.2">
      <c r="A20" s="242"/>
      <c r="B20" s="445" t="s">
        <v>120</v>
      </c>
      <c r="C20" s="377" t="s">
        <v>601</v>
      </c>
      <c r="D20" s="378" t="s">
        <v>120</v>
      </c>
      <c r="E20" s="378"/>
      <c r="F20" s="286" t="s">
        <v>120</v>
      </c>
      <c r="G20" s="379"/>
      <c r="H20" s="380" t="s">
        <v>120</v>
      </c>
      <c r="I20" s="381" t="s">
        <v>120</v>
      </c>
      <c r="J20" s="381" t="s">
        <v>120</v>
      </c>
      <c r="K20" s="381" t="s">
        <v>120</v>
      </c>
      <c r="L20" s="379" t="s">
        <v>120</v>
      </c>
      <c r="M20" s="379" t="s">
        <v>120</v>
      </c>
      <c r="N20" s="379" t="s">
        <v>120</v>
      </c>
      <c r="O20" s="379" t="s">
        <v>120</v>
      </c>
      <c r="P20" s="379" t="s">
        <v>120</v>
      </c>
      <c r="Q20" s="379" t="s">
        <v>120</v>
      </c>
      <c r="R20" s="379" t="s">
        <v>120</v>
      </c>
      <c r="S20" s="379" t="s">
        <v>120</v>
      </c>
      <c r="T20" s="379" t="s">
        <v>120</v>
      </c>
      <c r="U20" s="379" t="s">
        <v>120</v>
      </c>
      <c r="V20" s="379" t="s">
        <v>120</v>
      </c>
      <c r="W20" s="379" t="s">
        <v>120</v>
      </c>
      <c r="X20" s="379" t="s">
        <v>120</v>
      </c>
      <c r="Y20" s="379" t="s">
        <v>120</v>
      </c>
      <c r="Z20" s="379" t="s">
        <v>120</v>
      </c>
      <c r="AA20" s="379" t="s">
        <v>120</v>
      </c>
      <c r="AB20" s="379" t="s">
        <v>120</v>
      </c>
      <c r="AC20" s="379" t="s">
        <v>120</v>
      </c>
      <c r="AD20" s="379" t="s">
        <v>120</v>
      </c>
      <c r="AE20" s="379" t="s">
        <v>120</v>
      </c>
      <c r="AF20" s="379" t="s">
        <v>120</v>
      </c>
      <c r="AG20" s="379" t="s">
        <v>120</v>
      </c>
      <c r="AH20" s="379" t="s">
        <v>120</v>
      </c>
      <c r="AI20" s="379" t="s">
        <v>120</v>
      </c>
      <c r="AJ20" s="430" t="s">
        <v>120</v>
      </c>
    </row>
    <row r="21" spans="1:36" x14ac:dyDescent="0.2">
      <c r="A21" s="242"/>
      <c r="B21" s="243">
        <f>B18+0.01</f>
        <v>58.52</v>
      </c>
      <c r="C21" s="382" t="s">
        <v>607</v>
      </c>
      <c r="D21" s="254" t="s">
        <v>120</v>
      </c>
      <c r="E21" s="254"/>
      <c r="F21" s="251" t="s">
        <v>72</v>
      </c>
      <c r="G21" s="251">
        <v>2</v>
      </c>
      <c r="H21" s="372">
        <f t="shared" ref="H21:AJ21" si="7">SUM(H22:H23)</f>
        <v>0</v>
      </c>
      <c r="I21" s="375">
        <f t="shared" si="7"/>
        <v>0</v>
      </c>
      <c r="J21" s="375">
        <f t="shared" si="7"/>
        <v>0</v>
      </c>
      <c r="K21" s="375">
        <f t="shared" si="7"/>
        <v>0</v>
      </c>
      <c r="L21" s="373">
        <f t="shared" si="7"/>
        <v>0</v>
      </c>
      <c r="M21" s="373">
        <f t="shared" si="7"/>
        <v>0</v>
      </c>
      <c r="N21" s="373">
        <f t="shared" si="7"/>
        <v>0</v>
      </c>
      <c r="O21" s="373">
        <f t="shared" si="7"/>
        <v>0</v>
      </c>
      <c r="P21" s="373">
        <f t="shared" si="7"/>
        <v>0</v>
      </c>
      <c r="Q21" s="373">
        <f t="shared" si="7"/>
        <v>0</v>
      </c>
      <c r="R21" s="373">
        <f t="shared" si="7"/>
        <v>0</v>
      </c>
      <c r="S21" s="373">
        <f t="shared" si="7"/>
        <v>0</v>
      </c>
      <c r="T21" s="373">
        <f t="shared" si="7"/>
        <v>0</v>
      </c>
      <c r="U21" s="373">
        <f t="shared" si="7"/>
        <v>0</v>
      </c>
      <c r="V21" s="373">
        <f t="shared" si="7"/>
        <v>0</v>
      </c>
      <c r="W21" s="373">
        <f t="shared" si="7"/>
        <v>0</v>
      </c>
      <c r="X21" s="373">
        <f t="shared" si="7"/>
        <v>0</v>
      </c>
      <c r="Y21" s="373">
        <f t="shared" si="7"/>
        <v>0</v>
      </c>
      <c r="Z21" s="373">
        <f t="shared" si="7"/>
        <v>0</v>
      </c>
      <c r="AA21" s="373">
        <f t="shared" si="7"/>
        <v>0</v>
      </c>
      <c r="AB21" s="373">
        <f t="shared" si="7"/>
        <v>0</v>
      </c>
      <c r="AC21" s="373">
        <f t="shared" si="7"/>
        <v>0</v>
      </c>
      <c r="AD21" s="373">
        <f t="shared" si="7"/>
        <v>0</v>
      </c>
      <c r="AE21" s="373">
        <f t="shared" si="7"/>
        <v>0</v>
      </c>
      <c r="AF21" s="373">
        <f t="shared" si="7"/>
        <v>0</v>
      </c>
      <c r="AG21" s="373">
        <f t="shared" si="7"/>
        <v>0</v>
      </c>
      <c r="AH21" s="373">
        <f t="shared" si="7"/>
        <v>0</v>
      </c>
      <c r="AI21" s="373">
        <f t="shared" si="7"/>
        <v>0</v>
      </c>
      <c r="AJ21" s="386">
        <f t="shared" si="7"/>
        <v>0</v>
      </c>
    </row>
    <row r="22" spans="1:36" x14ac:dyDescent="0.2">
      <c r="A22" s="242"/>
      <c r="B22" s="246" t="s">
        <v>120</v>
      </c>
      <c r="C22" s="247"/>
      <c r="D22" s="247"/>
      <c r="E22" s="247"/>
      <c r="F22" s="249" t="s">
        <v>72</v>
      </c>
      <c r="G22" s="249">
        <v>2</v>
      </c>
      <c r="H22" s="372"/>
      <c r="I22" s="375"/>
      <c r="J22" s="375"/>
      <c r="K22" s="375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429"/>
    </row>
    <row r="23" spans="1:36" x14ac:dyDescent="0.2">
      <c r="A23" s="242"/>
      <c r="B23" s="445" t="s">
        <v>120</v>
      </c>
      <c r="C23" s="377" t="s">
        <v>601</v>
      </c>
      <c r="D23" s="378" t="s">
        <v>120</v>
      </c>
      <c r="E23" s="378"/>
      <c r="F23" s="286" t="s">
        <v>120</v>
      </c>
      <c r="G23" s="379"/>
      <c r="H23" s="380" t="s">
        <v>120</v>
      </c>
      <c r="I23" s="381" t="s">
        <v>120</v>
      </c>
      <c r="J23" s="381" t="s">
        <v>120</v>
      </c>
      <c r="K23" s="381" t="s">
        <v>120</v>
      </c>
      <c r="L23" s="379" t="s">
        <v>120</v>
      </c>
      <c r="M23" s="379" t="s">
        <v>120</v>
      </c>
      <c r="N23" s="379" t="s">
        <v>120</v>
      </c>
      <c r="O23" s="379" t="s">
        <v>120</v>
      </c>
      <c r="P23" s="379" t="s">
        <v>120</v>
      </c>
      <c r="Q23" s="379" t="s">
        <v>120</v>
      </c>
      <c r="R23" s="379" t="s">
        <v>120</v>
      </c>
      <c r="S23" s="379" t="s">
        <v>120</v>
      </c>
      <c r="T23" s="379" t="s">
        <v>120</v>
      </c>
      <c r="U23" s="379" t="s">
        <v>120</v>
      </c>
      <c r="V23" s="379" t="s">
        <v>120</v>
      </c>
      <c r="W23" s="379" t="s">
        <v>120</v>
      </c>
      <c r="X23" s="379" t="s">
        <v>120</v>
      </c>
      <c r="Y23" s="379" t="s">
        <v>120</v>
      </c>
      <c r="Z23" s="379" t="s">
        <v>120</v>
      </c>
      <c r="AA23" s="379" t="s">
        <v>120</v>
      </c>
      <c r="AB23" s="379" t="s">
        <v>120</v>
      </c>
      <c r="AC23" s="379" t="s">
        <v>120</v>
      </c>
      <c r="AD23" s="379" t="s">
        <v>120</v>
      </c>
      <c r="AE23" s="379" t="s">
        <v>120</v>
      </c>
      <c r="AF23" s="379" t="s">
        <v>120</v>
      </c>
      <c r="AG23" s="379" t="s">
        <v>120</v>
      </c>
      <c r="AH23" s="379" t="s">
        <v>120</v>
      </c>
      <c r="AI23" s="379" t="s">
        <v>120</v>
      </c>
      <c r="AJ23" s="430" t="s">
        <v>120</v>
      </c>
    </row>
    <row r="24" spans="1:36" x14ac:dyDescent="0.2">
      <c r="A24" s="242"/>
      <c r="B24" s="243">
        <f>B17+0.1</f>
        <v>58.600000000000009</v>
      </c>
      <c r="C24" s="382" t="s">
        <v>608</v>
      </c>
      <c r="D24" s="254" t="s">
        <v>120</v>
      </c>
      <c r="E24" s="254"/>
      <c r="F24" s="251" t="s">
        <v>72</v>
      </c>
      <c r="G24" s="251"/>
      <c r="H24" s="372">
        <f t="shared" ref="H24:AJ24" si="8">SUM(H25:H26)</f>
        <v>0</v>
      </c>
      <c r="I24" s="375">
        <f t="shared" si="8"/>
        <v>0</v>
      </c>
      <c r="J24" s="375">
        <f t="shared" si="8"/>
        <v>0</v>
      </c>
      <c r="K24" s="375">
        <f t="shared" si="8"/>
        <v>0</v>
      </c>
      <c r="L24" s="373">
        <f t="shared" si="8"/>
        <v>0</v>
      </c>
      <c r="M24" s="373">
        <f t="shared" si="8"/>
        <v>0</v>
      </c>
      <c r="N24" s="373">
        <f t="shared" si="8"/>
        <v>0</v>
      </c>
      <c r="O24" s="373">
        <f t="shared" si="8"/>
        <v>0</v>
      </c>
      <c r="P24" s="373">
        <f t="shared" si="8"/>
        <v>0</v>
      </c>
      <c r="Q24" s="373">
        <f t="shared" si="8"/>
        <v>0</v>
      </c>
      <c r="R24" s="373">
        <f t="shared" si="8"/>
        <v>0</v>
      </c>
      <c r="S24" s="373">
        <f t="shared" si="8"/>
        <v>0</v>
      </c>
      <c r="T24" s="373">
        <f t="shared" si="8"/>
        <v>0</v>
      </c>
      <c r="U24" s="373">
        <f t="shared" si="8"/>
        <v>0</v>
      </c>
      <c r="V24" s="373">
        <f t="shared" si="8"/>
        <v>0</v>
      </c>
      <c r="W24" s="373">
        <f t="shared" si="8"/>
        <v>0</v>
      </c>
      <c r="X24" s="373">
        <f t="shared" si="8"/>
        <v>0</v>
      </c>
      <c r="Y24" s="373">
        <f t="shared" si="8"/>
        <v>0</v>
      </c>
      <c r="Z24" s="373">
        <f t="shared" si="8"/>
        <v>0</v>
      </c>
      <c r="AA24" s="373">
        <f t="shared" si="8"/>
        <v>0</v>
      </c>
      <c r="AB24" s="373">
        <f t="shared" si="8"/>
        <v>0</v>
      </c>
      <c r="AC24" s="373">
        <f t="shared" si="8"/>
        <v>0</v>
      </c>
      <c r="AD24" s="373">
        <f t="shared" si="8"/>
        <v>0</v>
      </c>
      <c r="AE24" s="373">
        <f t="shared" si="8"/>
        <v>0</v>
      </c>
      <c r="AF24" s="373">
        <f t="shared" si="8"/>
        <v>0</v>
      </c>
      <c r="AG24" s="373">
        <f t="shared" si="8"/>
        <v>0</v>
      </c>
      <c r="AH24" s="373">
        <f t="shared" si="8"/>
        <v>0</v>
      </c>
      <c r="AI24" s="373">
        <f t="shared" si="8"/>
        <v>0</v>
      </c>
      <c r="AJ24" s="386">
        <f t="shared" si="8"/>
        <v>0</v>
      </c>
    </row>
    <row r="25" spans="1:36" x14ac:dyDescent="0.2">
      <c r="A25" s="242"/>
      <c r="B25" s="246" t="s">
        <v>120</v>
      </c>
      <c r="C25" s="247"/>
      <c r="D25" s="247"/>
      <c r="E25" s="247"/>
      <c r="F25" s="249" t="s">
        <v>72</v>
      </c>
      <c r="G25" s="249">
        <v>2</v>
      </c>
      <c r="H25" s="372"/>
      <c r="I25" s="375"/>
      <c r="J25" s="375"/>
      <c r="K25" s="375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429"/>
    </row>
    <row r="26" spans="1:36" x14ac:dyDescent="0.2">
      <c r="A26" s="242"/>
      <c r="B26" s="445" t="s">
        <v>120</v>
      </c>
      <c r="C26" s="377" t="s">
        <v>601</v>
      </c>
      <c r="D26" s="378" t="s">
        <v>120</v>
      </c>
      <c r="E26" s="378"/>
      <c r="F26" s="286" t="s">
        <v>120</v>
      </c>
      <c r="G26" s="379"/>
      <c r="H26" s="380" t="s">
        <v>120</v>
      </c>
      <c r="I26" s="381" t="s">
        <v>120</v>
      </c>
      <c r="J26" s="381" t="s">
        <v>120</v>
      </c>
      <c r="K26" s="381" t="s">
        <v>120</v>
      </c>
      <c r="L26" s="379" t="s">
        <v>120</v>
      </c>
      <c r="M26" s="379" t="s">
        <v>120</v>
      </c>
      <c r="N26" s="379" t="s">
        <v>120</v>
      </c>
      <c r="O26" s="379" t="s">
        <v>120</v>
      </c>
      <c r="P26" s="379" t="s">
        <v>120</v>
      </c>
      <c r="Q26" s="379" t="s">
        <v>120</v>
      </c>
      <c r="R26" s="379" t="s">
        <v>120</v>
      </c>
      <c r="S26" s="379" t="s">
        <v>120</v>
      </c>
      <c r="T26" s="379" t="s">
        <v>120</v>
      </c>
      <c r="U26" s="379" t="s">
        <v>120</v>
      </c>
      <c r="V26" s="379" t="s">
        <v>120</v>
      </c>
      <c r="W26" s="379" t="s">
        <v>120</v>
      </c>
      <c r="X26" s="379" t="s">
        <v>120</v>
      </c>
      <c r="Y26" s="379" t="s">
        <v>120</v>
      </c>
      <c r="Z26" s="379" t="s">
        <v>120</v>
      </c>
      <c r="AA26" s="379" t="s">
        <v>120</v>
      </c>
      <c r="AB26" s="379" t="s">
        <v>120</v>
      </c>
      <c r="AC26" s="379" t="s">
        <v>120</v>
      </c>
      <c r="AD26" s="379" t="s">
        <v>120</v>
      </c>
      <c r="AE26" s="379" t="s">
        <v>120</v>
      </c>
      <c r="AF26" s="379" t="s">
        <v>120</v>
      </c>
      <c r="AG26" s="379" t="s">
        <v>120</v>
      </c>
      <c r="AH26" s="379" t="s">
        <v>120</v>
      </c>
      <c r="AI26" s="379" t="s">
        <v>120</v>
      </c>
      <c r="AJ26" s="430" t="s">
        <v>120</v>
      </c>
    </row>
    <row r="27" spans="1:36" x14ac:dyDescent="0.2">
      <c r="A27" s="242"/>
      <c r="B27" s="243">
        <f>B24+0.1</f>
        <v>58.70000000000001</v>
      </c>
      <c r="C27" s="428" t="s">
        <v>609</v>
      </c>
      <c r="D27" s="255" t="s">
        <v>120</v>
      </c>
      <c r="E27" s="255"/>
      <c r="F27" s="251" t="s">
        <v>72</v>
      </c>
      <c r="G27" s="251"/>
      <c r="H27" s="372">
        <f>SUM(H28:H29)</f>
        <v>0</v>
      </c>
      <c r="I27" s="375">
        <f t="shared" ref="I27:AJ27" si="9">SUM(I28:I29)</f>
        <v>0</v>
      </c>
      <c r="J27" s="375">
        <f t="shared" si="9"/>
        <v>0</v>
      </c>
      <c r="K27" s="375">
        <f t="shared" si="9"/>
        <v>0</v>
      </c>
      <c r="L27" s="373">
        <f t="shared" si="9"/>
        <v>0</v>
      </c>
      <c r="M27" s="373">
        <f t="shared" si="9"/>
        <v>0</v>
      </c>
      <c r="N27" s="373">
        <f t="shared" si="9"/>
        <v>0</v>
      </c>
      <c r="O27" s="373">
        <f t="shared" si="9"/>
        <v>0</v>
      </c>
      <c r="P27" s="373">
        <f t="shared" si="9"/>
        <v>0</v>
      </c>
      <c r="Q27" s="373">
        <f t="shared" si="9"/>
        <v>0</v>
      </c>
      <c r="R27" s="373">
        <f t="shared" si="9"/>
        <v>0</v>
      </c>
      <c r="S27" s="373">
        <f t="shared" si="9"/>
        <v>0</v>
      </c>
      <c r="T27" s="373">
        <f t="shared" si="9"/>
        <v>0</v>
      </c>
      <c r="U27" s="373">
        <f t="shared" si="9"/>
        <v>0</v>
      </c>
      <c r="V27" s="373">
        <f t="shared" si="9"/>
        <v>0</v>
      </c>
      <c r="W27" s="373">
        <f t="shared" si="9"/>
        <v>0</v>
      </c>
      <c r="X27" s="373">
        <f t="shared" si="9"/>
        <v>0</v>
      </c>
      <c r="Y27" s="373">
        <f t="shared" si="9"/>
        <v>0</v>
      </c>
      <c r="Z27" s="373">
        <f t="shared" si="9"/>
        <v>0</v>
      </c>
      <c r="AA27" s="373">
        <f t="shared" si="9"/>
        <v>0</v>
      </c>
      <c r="AB27" s="373">
        <f t="shared" si="9"/>
        <v>0</v>
      </c>
      <c r="AC27" s="373">
        <f t="shared" si="9"/>
        <v>0</v>
      </c>
      <c r="AD27" s="373">
        <f t="shared" si="9"/>
        <v>0</v>
      </c>
      <c r="AE27" s="373">
        <f t="shared" si="9"/>
        <v>0</v>
      </c>
      <c r="AF27" s="373">
        <f t="shared" si="9"/>
        <v>0</v>
      </c>
      <c r="AG27" s="373">
        <f t="shared" si="9"/>
        <v>0</v>
      </c>
      <c r="AH27" s="373">
        <f t="shared" si="9"/>
        <v>0</v>
      </c>
      <c r="AI27" s="373">
        <f t="shared" si="9"/>
        <v>0</v>
      </c>
      <c r="AJ27" s="386">
        <f t="shared" si="9"/>
        <v>0</v>
      </c>
    </row>
    <row r="28" spans="1:36" x14ac:dyDescent="0.2">
      <c r="A28" s="242"/>
      <c r="B28" s="246" t="s">
        <v>120</v>
      </c>
      <c r="C28" s="247"/>
      <c r="D28" s="247"/>
      <c r="E28" s="247"/>
      <c r="F28" s="249" t="s">
        <v>72</v>
      </c>
      <c r="G28" s="256">
        <v>2</v>
      </c>
      <c r="H28" s="371"/>
      <c r="I28" s="451"/>
      <c r="J28" s="451"/>
      <c r="K28" s="451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435"/>
    </row>
    <row r="29" spans="1:36" x14ac:dyDescent="0.2">
      <c r="A29" s="242"/>
      <c r="B29" s="445" t="s">
        <v>120</v>
      </c>
      <c r="C29" s="377" t="s">
        <v>601</v>
      </c>
      <c r="D29" s="378" t="s">
        <v>120</v>
      </c>
      <c r="E29" s="378"/>
      <c r="F29" s="286" t="s">
        <v>120</v>
      </c>
      <c r="G29" s="379"/>
      <c r="H29" s="380" t="s">
        <v>120</v>
      </c>
      <c r="I29" s="381" t="s">
        <v>120</v>
      </c>
      <c r="J29" s="381" t="s">
        <v>120</v>
      </c>
      <c r="K29" s="381" t="s">
        <v>120</v>
      </c>
      <c r="L29" s="379" t="s">
        <v>120</v>
      </c>
      <c r="M29" s="379" t="s">
        <v>120</v>
      </c>
      <c r="N29" s="379" t="s">
        <v>120</v>
      </c>
      <c r="O29" s="379" t="s">
        <v>120</v>
      </c>
      <c r="P29" s="379" t="s">
        <v>120</v>
      </c>
      <c r="Q29" s="379" t="s">
        <v>120</v>
      </c>
      <c r="R29" s="379" t="s">
        <v>120</v>
      </c>
      <c r="S29" s="379" t="s">
        <v>120</v>
      </c>
      <c r="T29" s="379" t="s">
        <v>120</v>
      </c>
      <c r="U29" s="379" t="s">
        <v>120</v>
      </c>
      <c r="V29" s="379" t="s">
        <v>120</v>
      </c>
      <c r="W29" s="379" t="s">
        <v>120</v>
      </c>
      <c r="X29" s="379" t="s">
        <v>120</v>
      </c>
      <c r="Y29" s="379" t="s">
        <v>120</v>
      </c>
      <c r="Z29" s="379" t="s">
        <v>120</v>
      </c>
      <c r="AA29" s="379" t="s">
        <v>120</v>
      </c>
      <c r="AB29" s="379" t="s">
        <v>120</v>
      </c>
      <c r="AC29" s="379" t="s">
        <v>120</v>
      </c>
      <c r="AD29" s="379" t="s">
        <v>120</v>
      </c>
      <c r="AE29" s="379" t="s">
        <v>120</v>
      </c>
      <c r="AF29" s="379" t="s">
        <v>120</v>
      </c>
      <c r="AG29" s="379" t="s">
        <v>120</v>
      </c>
      <c r="AH29" s="379" t="s">
        <v>120</v>
      </c>
      <c r="AI29" s="379" t="s">
        <v>120</v>
      </c>
      <c r="AJ29" s="430" t="s">
        <v>120</v>
      </c>
    </row>
    <row r="30" spans="1:36" x14ac:dyDescent="0.2">
      <c r="A30" s="238"/>
      <c r="B30" s="239">
        <f>B4+1</f>
        <v>59</v>
      </c>
      <c r="C30" s="427" t="s">
        <v>610</v>
      </c>
      <c r="D30" s="257" t="s">
        <v>120</v>
      </c>
      <c r="E30" s="257"/>
      <c r="F30" s="258"/>
      <c r="G30" s="258"/>
      <c r="H30" s="371">
        <f t="shared" ref="H30:AJ30" si="10">SUM(H31,H34)</f>
        <v>0</v>
      </c>
      <c r="I30" s="451">
        <f t="shared" si="10"/>
        <v>0</v>
      </c>
      <c r="J30" s="451">
        <f t="shared" si="10"/>
        <v>0</v>
      </c>
      <c r="K30" s="451">
        <f t="shared" si="10"/>
        <v>0</v>
      </c>
      <c r="L30" s="373">
        <f t="shared" si="10"/>
        <v>-7.9213267906995455E-2</v>
      </c>
      <c r="M30" s="373">
        <f t="shared" si="10"/>
        <v>-0.15842653581399091</v>
      </c>
      <c r="N30" s="373">
        <f t="shared" si="10"/>
        <v>-0.23763980372098636</v>
      </c>
      <c r="O30" s="373">
        <f t="shared" si="10"/>
        <v>-0.31685307162798182</v>
      </c>
      <c r="P30" s="373">
        <f t="shared" si="10"/>
        <v>-0.39606633953497816</v>
      </c>
      <c r="Q30" s="373">
        <f t="shared" si="10"/>
        <v>-0.46339761725592421</v>
      </c>
      <c r="R30" s="373">
        <f t="shared" si="10"/>
        <v>-0.53072889497687026</v>
      </c>
      <c r="S30" s="373">
        <f t="shared" si="10"/>
        <v>-0.59698173915868091</v>
      </c>
      <c r="T30" s="373">
        <f t="shared" si="10"/>
        <v>-0.66205108882434849</v>
      </c>
      <c r="U30" s="373">
        <f t="shared" si="10"/>
        <v>-0.72741527586242816</v>
      </c>
      <c r="V30" s="373">
        <f t="shared" si="10"/>
        <v>-0.78608192507528107</v>
      </c>
      <c r="W30" s="373">
        <f t="shared" si="10"/>
        <v>-0.84331351113808539</v>
      </c>
      <c r="X30" s="373">
        <f t="shared" si="10"/>
        <v>-0.90054509720088993</v>
      </c>
      <c r="Y30" s="373">
        <f t="shared" si="10"/>
        <v>-0.95777668326369425</v>
      </c>
      <c r="Z30" s="373">
        <f t="shared" si="10"/>
        <v>-1.0150082693264983</v>
      </c>
      <c r="AA30" s="373">
        <f t="shared" si="10"/>
        <v>-1.0474395014287539</v>
      </c>
      <c r="AB30" s="373">
        <f t="shared" si="10"/>
        <v>-1.0798707335310098</v>
      </c>
      <c r="AC30" s="373">
        <f t="shared" si="10"/>
        <v>-1.1123019656332653</v>
      </c>
      <c r="AD30" s="373">
        <f t="shared" si="10"/>
        <v>-1.1447331977355211</v>
      </c>
      <c r="AE30" s="373">
        <f t="shared" si="10"/>
        <v>-1.177164429837777</v>
      </c>
      <c r="AF30" s="373">
        <f t="shared" si="10"/>
        <v>-1.2063525387298069</v>
      </c>
      <c r="AG30" s="373">
        <f t="shared" si="10"/>
        <v>-1.2355406476218369</v>
      </c>
      <c r="AH30" s="373">
        <f t="shared" si="10"/>
        <v>-1.264728756513867</v>
      </c>
      <c r="AI30" s="373">
        <f t="shared" si="10"/>
        <v>-1.293916865405897</v>
      </c>
      <c r="AJ30" s="386">
        <f t="shared" si="10"/>
        <v>-1.3231049742979277</v>
      </c>
    </row>
    <row r="31" spans="1:36" x14ac:dyDescent="0.2">
      <c r="A31" s="242"/>
      <c r="B31" s="259">
        <f>B30+0.1</f>
        <v>59.1</v>
      </c>
      <c r="C31" s="382" t="s">
        <v>611</v>
      </c>
      <c r="D31" s="465" t="s">
        <v>120</v>
      </c>
      <c r="E31" s="465"/>
      <c r="F31" s="251" t="s">
        <v>72</v>
      </c>
      <c r="G31" s="251">
        <v>2</v>
      </c>
      <c r="H31" s="372">
        <f t="shared" ref="H31:AJ31" si="11">SUM(H32:H33)</f>
        <v>0</v>
      </c>
      <c r="I31" s="451">
        <f t="shared" si="11"/>
        <v>0</v>
      </c>
      <c r="J31" s="451">
        <f t="shared" si="11"/>
        <v>0</v>
      </c>
      <c r="K31" s="451">
        <f t="shared" si="11"/>
        <v>0</v>
      </c>
      <c r="L31" s="373">
        <f t="shared" si="11"/>
        <v>-7.9213267906995455E-2</v>
      </c>
      <c r="M31" s="373">
        <f t="shared" si="11"/>
        <v>-0.15842653581399091</v>
      </c>
      <c r="N31" s="373">
        <f t="shared" si="11"/>
        <v>-0.23763980372098636</v>
      </c>
      <c r="O31" s="373">
        <f t="shared" si="11"/>
        <v>-0.31685307162798182</v>
      </c>
      <c r="P31" s="373">
        <f t="shared" si="11"/>
        <v>-0.39606633953497816</v>
      </c>
      <c r="Q31" s="373">
        <f t="shared" si="11"/>
        <v>-0.46339761725592421</v>
      </c>
      <c r="R31" s="373">
        <f t="shared" si="11"/>
        <v>-0.53072889497687026</v>
      </c>
      <c r="S31" s="373">
        <f t="shared" si="11"/>
        <v>-0.59698173915868091</v>
      </c>
      <c r="T31" s="373">
        <f t="shared" si="11"/>
        <v>-0.66205108882434849</v>
      </c>
      <c r="U31" s="373">
        <f t="shared" si="11"/>
        <v>-0.72741527586242816</v>
      </c>
      <c r="V31" s="373">
        <f t="shared" si="11"/>
        <v>-0.78608192507528107</v>
      </c>
      <c r="W31" s="373">
        <f t="shared" si="11"/>
        <v>-0.84331351113808539</v>
      </c>
      <c r="X31" s="373">
        <f t="shared" si="11"/>
        <v>-0.90054509720088993</v>
      </c>
      <c r="Y31" s="373">
        <f t="shared" si="11"/>
        <v>-0.95777668326369425</v>
      </c>
      <c r="Z31" s="373">
        <f t="shared" si="11"/>
        <v>-1.0150082693264983</v>
      </c>
      <c r="AA31" s="373">
        <f t="shared" si="11"/>
        <v>-1.0474395014287539</v>
      </c>
      <c r="AB31" s="373">
        <f t="shared" si="11"/>
        <v>-1.0798707335310098</v>
      </c>
      <c r="AC31" s="373">
        <f t="shared" si="11"/>
        <v>-1.1123019656332653</v>
      </c>
      <c r="AD31" s="373">
        <f t="shared" si="11"/>
        <v>-1.1447331977355211</v>
      </c>
      <c r="AE31" s="373">
        <f t="shared" si="11"/>
        <v>-1.177164429837777</v>
      </c>
      <c r="AF31" s="373">
        <f t="shared" si="11"/>
        <v>-1.2063525387298069</v>
      </c>
      <c r="AG31" s="373">
        <f t="shared" si="11"/>
        <v>-1.2355406476218369</v>
      </c>
      <c r="AH31" s="373">
        <f t="shared" si="11"/>
        <v>-1.264728756513867</v>
      </c>
      <c r="AI31" s="373">
        <f t="shared" si="11"/>
        <v>-1.293916865405897</v>
      </c>
      <c r="AJ31" s="386">
        <f t="shared" si="11"/>
        <v>-1.3231049742979277</v>
      </c>
    </row>
    <row r="32" spans="1:36" x14ac:dyDescent="0.2">
      <c r="A32" s="242"/>
      <c r="B32" s="260"/>
      <c r="C32" s="741" t="s">
        <v>825</v>
      </c>
      <c r="D32" s="741" t="s">
        <v>824</v>
      </c>
      <c r="E32" s="247"/>
      <c r="F32" s="249" t="s">
        <v>72</v>
      </c>
      <c r="G32" s="249">
        <v>2</v>
      </c>
      <c r="H32" s="372"/>
      <c r="I32" s="375"/>
      <c r="J32" s="375"/>
      <c r="K32" s="375"/>
      <c r="L32" s="773">
        <v>-7.9213267906995455E-2</v>
      </c>
      <c r="M32" s="773">
        <v>-0.15842653581399091</v>
      </c>
      <c r="N32" s="773">
        <v>-0.23763980372098636</v>
      </c>
      <c r="O32" s="773">
        <v>-0.31685307162798182</v>
      </c>
      <c r="P32" s="773">
        <v>-0.39606633953497816</v>
      </c>
      <c r="Q32" s="773">
        <v>-0.46339761725592421</v>
      </c>
      <c r="R32" s="773">
        <v>-0.53072889497687026</v>
      </c>
      <c r="S32" s="773">
        <v>-0.59698173915868091</v>
      </c>
      <c r="T32" s="773">
        <v>-0.66205108882434849</v>
      </c>
      <c r="U32" s="773">
        <v>-0.72741527586242816</v>
      </c>
      <c r="V32" s="773">
        <v>-0.78608192507528107</v>
      </c>
      <c r="W32" s="773">
        <v>-0.84331351113808539</v>
      </c>
      <c r="X32" s="773">
        <v>-0.90054509720088993</v>
      </c>
      <c r="Y32" s="773">
        <v>-0.95777668326369425</v>
      </c>
      <c r="Z32" s="773">
        <v>-1.0150082693264983</v>
      </c>
      <c r="AA32" s="773">
        <v>-1.0474395014287539</v>
      </c>
      <c r="AB32" s="773">
        <v>-1.0798707335310098</v>
      </c>
      <c r="AC32" s="773">
        <v>-1.1123019656332653</v>
      </c>
      <c r="AD32" s="773">
        <v>-1.1447331977355211</v>
      </c>
      <c r="AE32" s="773">
        <v>-1.177164429837777</v>
      </c>
      <c r="AF32" s="773">
        <v>-1.2063525387298069</v>
      </c>
      <c r="AG32" s="773">
        <v>-1.2355406476218369</v>
      </c>
      <c r="AH32" s="773">
        <v>-1.264728756513867</v>
      </c>
      <c r="AI32" s="773">
        <v>-1.293916865405897</v>
      </c>
      <c r="AJ32" s="774">
        <v>-1.3231049742979277</v>
      </c>
    </row>
    <row r="33" spans="1:36" x14ac:dyDescent="0.2">
      <c r="A33" s="242"/>
      <c r="B33" s="445" t="s">
        <v>120</v>
      </c>
      <c r="C33" s="377" t="s">
        <v>601</v>
      </c>
      <c r="D33" s="378" t="s">
        <v>120</v>
      </c>
      <c r="E33" s="378"/>
      <c r="F33" s="286" t="s">
        <v>120</v>
      </c>
      <c r="G33" s="379"/>
      <c r="H33" s="380" t="s">
        <v>120</v>
      </c>
      <c r="I33" s="381" t="s">
        <v>120</v>
      </c>
      <c r="J33" s="381" t="s">
        <v>120</v>
      </c>
      <c r="K33" s="381" t="s">
        <v>120</v>
      </c>
      <c r="L33" s="379" t="s">
        <v>120</v>
      </c>
      <c r="M33" s="379" t="s">
        <v>120</v>
      </c>
      <c r="N33" s="379" t="s">
        <v>120</v>
      </c>
      <c r="O33" s="379" t="s">
        <v>120</v>
      </c>
      <c r="P33" s="379" t="s">
        <v>120</v>
      </c>
      <c r="Q33" s="379" t="s">
        <v>120</v>
      </c>
      <c r="R33" s="379" t="s">
        <v>120</v>
      </c>
      <c r="S33" s="379" t="s">
        <v>120</v>
      </c>
      <c r="T33" s="379" t="s">
        <v>120</v>
      </c>
      <c r="U33" s="379" t="s">
        <v>120</v>
      </c>
      <c r="V33" s="379" t="s">
        <v>120</v>
      </c>
      <c r="W33" s="379" t="s">
        <v>120</v>
      </c>
      <c r="X33" s="379" t="s">
        <v>120</v>
      </c>
      <c r="Y33" s="379" t="s">
        <v>120</v>
      </c>
      <c r="Z33" s="379" t="s">
        <v>120</v>
      </c>
      <c r="AA33" s="379" t="s">
        <v>120</v>
      </c>
      <c r="AB33" s="379" t="s">
        <v>120</v>
      </c>
      <c r="AC33" s="379" t="s">
        <v>120</v>
      </c>
      <c r="AD33" s="379" t="s">
        <v>120</v>
      </c>
      <c r="AE33" s="379" t="s">
        <v>120</v>
      </c>
      <c r="AF33" s="379" t="s">
        <v>120</v>
      </c>
      <c r="AG33" s="379" t="s">
        <v>120</v>
      </c>
      <c r="AH33" s="379" t="s">
        <v>120</v>
      </c>
      <c r="AI33" s="379" t="s">
        <v>120</v>
      </c>
      <c r="AJ33" s="430" t="s">
        <v>120</v>
      </c>
    </row>
    <row r="34" spans="1:36" x14ac:dyDescent="0.2">
      <c r="A34" s="242"/>
      <c r="B34" s="259">
        <f>B31+0.1</f>
        <v>59.2</v>
      </c>
      <c r="C34" s="382" t="s">
        <v>612</v>
      </c>
      <c r="D34" s="466" t="s">
        <v>120</v>
      </c>
      <c r="E34" s="466"/>
      <c r="F34" s="245" t="s">
        <v>72</v>
      </c>
      <c r="G34" s="245">
        <v>2</v>
      </c>
      <c r="H34" s="372">
        <f t="shared" ref="H34:AJ34" si="12">SUM(H35:H36)</f>
        <v>0</v>
      </c>
      <c r="I34" s="375">
        <f t="shared" si="12"/>
        <v>0</v>
      </c>
      <c r="J34" s="375">
        <f t="shared" si="12"/>
        <v>0</v>
      </c>
      <c r="K34" s="375">
        <f t="shared" si="12"/>
        <v>0</v>
      </c>
      <c r="L34" s="373">
        <f t="shared" si="12"/>
        <v>0</v>
      </c>
      <c r="M34" s="373">
        <f t="shared" si="12"/>
        <v>0</v>
      </c>
      <c r="N34" s="373">
        <f t="shared" si="12"/>
        <v>0</v>
      </c>
      <c r="O34" s="373">
        <f t="shared" si="12"/>
        <v>0</v>
      </c>
      <c r="P34" s="373">
        <f t="shared" si="12"/>
        <v>0</v>
      </c>
      <c r="Q34" s="373">
        <f t="shared" si="12"/>
        <v>0</v>
      </c>
      <c r="R34" s="373">
        <f t="shared" si="12"/>
        <v>0</v>
      </c>
      <c r="S34" s="373">
        <f t="shared" si="12"/>
        <v>0</v>
      </c>
      <c r="T34" s="373">
        <f t="shared" si="12"/>
        <v>0</v>
      </c>
      <c r="U34" s="373">
        <f t="shared" si="12"/>
        <v>0</v>
      </c>
      <c r="V34" s="373">
        <f t="shared" si="12"/>
        <v>0</v>
      </c>
      <c r="W34" s="373">
        <f t="shared" si="12"/>
        <v>0</v>
      </c>
      <c r="X34" s="373">
        <f t="shared" si="12"/>
        <v>0</v>
      </c>
      <c r="Y34" s="373">
        <f t="shared" si="12"/>
        <v>0</v>
      </c>
      <c r="Z34" s="373">
        <f t="shared" si="12"/>
        <v>0</v>
      </c>
      <c r="AA34" s="373">
        <f t="shared" si="12"/>
        <v>0</v>
      </c>
      <c r="AB34" s="373">
        <f t="shared" si="12"/>
        <v>0</v>
      </c>
      <c r="AC34" s="373">
        <f t="shared" si="12"/>
        <v>0</v>
      </c>
      <c r="AD34" s="373">
        <f t="shared" si="12"/>
        <v>0</v>
      </c>
      <c r="AE34" s="373">
        <f t="shared" si="12"/>
        <v>0</v>
      </c>
      <c r="AF34" s="373">
        <f t="shared" si="12"/>
        <v>0</v>
      </c>
      <c r="AG34" s="373">
        <f t="shared" si="12"/>
        <v>0</v>
      </c>
      <c r="AH34" s="373">
        <f t="shared" si="12"/>
        <v>0</v>
      </c>
      <c r="AI34" s="373">
        <f t="shared" si="12"/>
        <v>0</v>
      </c>
      <c r="AJ34" s="386">
        <f t="shared" si="12"/>
        <v>0</v>
      </c>
    </row>
    <row r="35" spans="1:36" x14ac:dyDescent="0.2">
      <c r="A35" s="242"/>
      <c r="B35" s="246" t="s">
        <v>120</v>
      </c>
      <c r="C35" s="247"/>
      <c r="D35" s="247"/>
      <c r="E35" s="247"/>
      <c r="F35" s="248" t="s">
        <v>72</v>
      </c>
      <c r="G35" s="248">
        <v>2</v>
      </c>
      <c r="H35" s="371"/>
      <c r="I35" s="451"/>
      <c r="J35" s="451"/>
      <c r="K35" s="451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435"/>
    </row>
    <row r="36" spans="1:36" x14ac:dyDescent="0.2">
      <c r="A36" s="242"/>
      <c r="B36" s="445" t="s">
        <v>120</v>
      </c>
      <c r="C36" s="377" t="s">
        <v>601</v>
      </c>
      <c r="D36" s="378" t="s">
        <v>120</v>
      </c>
      <c r="E36" s="378"/>
      <c r="F36" s="379" t="s">
        <v>120</v>
      </c>
      <c r="G36" s="379"/>
      <c r="H36" s="380" t="s">
        <v>120</v>
      </c>
      <c r="I36" s="381" t="s">
        <v>120</v>
      </c>
      <c r="J36" s="381" t="s">
        <v>120</v>
      </c>
      <c r="K36" s="381" t="s">
        <v>120</v>
      </c>
      <c r="L36" s="379" t="s">
        <v>120</v>
      </c>
      <c r="M36" s="379" t="s">
        <v>120</v>
      </c>
      <c r="N36" s="379" t="s">
        <v>120</v>
      </c>
      <c r="O36" s="379" t="s">
        <v>120</v>
      </c>
      <c r="P36" s="379" t="s">
        <v>120</v>
      </c>
      <c r="Q36" s="379" t="s">
        <v>120</v>
      </c>
      <c r="R36" s="379" t="s">
        <v>120</v>
      </c>
      <c r="S36" s="379" t="s">
        <v>120</v>
      </c>
      <c r="T36" s="379" t="s">
        <v>120</v>
      </c>
      <c r="U36" s="379" t="s">
        <v>120</v>
      </c>
      <c r="V36" s="379" t="s">
        <v>120</v>
      </c>
      <c r="W36" s="379" t="s">
        <v>120</v>
      </c>
      <c r="X36" s="379" t="s">
        <v>120</v>
      </c>
      <c r="Y36" s="379" t="s">
        <v>120</v>
      </c>
      <c r="Z36" s="379" t="s">
        <v>120</v>
      </c>
      <c r="AA36" s="379" t="s">
        <v>120</v>
      </c>
      <c r="AB36" s="379" t="s">
        <v>120</v>
      </c>
      <c r="AC36" s="379" t="s">
        <v>120</v>
      </c>
      <c r="AD36" s="379" t="s">
        <v>120</v>
      </c>
      <c r="AE36" s="379" t="s">
        <v>120</v>
      </c>
      <c r="AF36" s="379" t="s">
        <v>120</v>
      </c>
      <c r="AG36" s="379" t="s">
        <v>120</v>
      </c>
      <c r="AH36" s="379" t="s">
        <v>120</v>
      </c>
      <c r="AI36" s="379" t="s">
        <v>120</v>
      </c>
      <c r="AJ36" s="430" t="s">
        <v>120</v>
      </c>
    </row>
    <row r="37" spans="1:36" x14ac:dyDescent="0.2">
      <c r="A37" s="238"/>
      <c r="B37" s="239">
        <f>B30+1</f>
        <v>60</v>
      </c>
      <c r="C37" s="427" t="s">
        <v>613</v>
      </c>
      <c r="D37" s="240" t="s">
        <v>120</v>
      </c>
      <c r="E37" s="240"/>
      <c r="F37" s="261"/>
      <c r="G37" s="261">
        <v>2</v>
      </c>
      <c r="H37" s="371">
        <f t="shared" ref="H37:AJ37" si="13">SUM(H38,H41)</f>
        <v>0</v>
      </c>
      <c r="I37" s="451">
        <f t="shared" si="13"/>
        <v>0</v>
      </c>
      <c r="J37" s="451">
        <f t="shared" si="13"/>
        <v>0</v>
      </c>
      <c r="K37" s="451">
        <f t="shared" si="13"/>
        <v>0</v>
      </c>
      <c r="L37" s="373">
        <f t="shared" si="13"/>
        <v>0</v>
      </c>
      <c r="M37" s="373">
        <f t="shared" si="13"/>
        <v>0</v>
      </c>
      <c r="N37" s="373">
        <f t="shared" si="13"/>
        <v>0</v>
      </c>
      <c r="O37" s="373">
        <f t="shared" si="13"/>
        <v>0</v>
      </c>
      <c r="P37" s="373">
        <f t="shared" si="13"/>
        <v>0</v>
      </c>
      <c r="Q37" s="373">
        <f t="shared" si="13"/>
        <v>0</v>
      </c>
      <c r="R37" s="373">
        <f t="shared" si="13"/>
        <v>0</v>
      </c>
      <c r="S37" s="373">
        <f t="shared" si="13"/>
        <v>0</v>
      </c>
      <c r="T37" s="373">
        <f t="shared" si="13"/>
        <v>0</v>
      </c>
      <c r="U37" s="373">
        <f t="shared" si="13"/>
        <v>0</v>
      </c>
      <c r="V37" s="373">
        <f t="shared" si="13"/>
        <v>0</v>
      </c>
      <c r="W37" s="373">
        <f t="shared" si="13"/>
        <v>0</v>
      </c>
      <c r="X37" s="373">
        <f t="shared" si="13"/>
        <v>0</v>
      </c>
      <c r="Y37" s="373">
        <f t="shared" si="13"/>
        <v>0</v>
      </c>
      <c r="Z37" s="373">
        <f t="shared" si="13"/>
        <v>0</v>
      </c>
      <c r="AA37" s="373">
        <f t="shared" si="13"/>
        <v>0</v>
      </c>
      <c r="AB37" s="373">
        <f t="shared" si="13"/>
        <v>0</v>
      </c>
      <c r="AC37" s="373">
        <f t="shared" si="13"/>
        <v>0</v>
      </c>
      <c r="AD37" s="373">
        <f t="shared" si="13"/>
        <v>0</v>
      </c>
      <c r="AE37" s="373">
        <f t="shared" si="13"/>
        <v>0</v>
      </c>
      <c r="AF37" s="373">
        <f t="shared" si="13"/>
        <v>0</v>
      </c>
      <c r="AG37" s="373">
        <f t="shared" si="13"/>
        <v>0</v>
      </c>
      <c r="AH37" s="373">
        <f t="shared" si="13"/>
        <v>0</v>
      </c>
      <c r="AI37" s="373">
        <f t="shared" si="13"/>
        <v>0</v>
      </c>
      <c r="AJ37" s="386">
        <f t="shared" si="13"/>
        <v>0</v>
      </c>
    </row>
    <row r="38" spans="1:36" x14ac:dyDescent="0.2">
      <c r="A38" s="242"/>
      <c r="B38" s="259">
        <f>B37+0.1</f>
        <v>60.1</v>
      </c>
      <c r="C38" s="382" t="s">
        <v>614</v>
      </c>
      <c r="D38" s="466" t="s">
        <v>120</v>
      </c>
      <c r="E38" s="466"/>
      <c r="F38" s="245" t="s">
        <v>72</v>
      </c>
      <c r="G38" s="245">
        <v>2</v>
      </c>
      <c r="H38" s="372">
        <f>SUM(H39:H40)</f>
        <v>0</v>
      </c>
      <c r="I38" s="451">
        <f>SUM(I39:I40)</f>
        <v>0</v>
      </c>
      <c r="J38" s="451">
        <f>SUM(J39:J40)</f>
        <v>0</v>
      </c>
      <c r="K38" s="451">
        <f>SUM(K39:K40)</f>
        <v>0</v>
      </c>
      <c r="L38" s="373">
        <f>SUM(L39:L40)</f>
        <v>0</v>
      </c>
      <c r="M38" s="373">
        <f t="shared" ref="M38:AJ38" si="14">SUM(M39:M40)</f>
        <v>0</v>
      </c>
      <c r="N38" s="373">
        <f t="shared" si="14"/>
        <v>0</v>
      </c>
      <c r="O38" s="373">
        <f t="shared" si="14"/>
        <v>0</v>
      </c>
      <c r="P38" s="373">
        <f t="shared" si="14"/>
        <v>0</v>
      </c>
      <c r="Q38" s="373">
        <f t="shared" si="14"/>
        <v>0</v>
      </c>
      <c r="R38" s="373">
        <f t="shared" si="14"/>
        <v>0</v>
      </c>
      <c r="S38" s="373">
        <f t="shared" si="14"/>
        <v>0</v>
      </c>
      <c r="T38" s="373">
        <f t="shared" si="14"/>
        <v>0</v>
      </c>
      <c r="U38" s="373">
        <f t="shared" si="14"/>
        <v>0</v>
      </c>
      <c r="V38" s="373">
        <f t="shared" si="14"/>
        <v>0</v>
      </c>
      <c r="W38" s="373">
        <f t="shared" si="14"/>
        <v>0</v>
      </c>
      <c r="X38" s="373">
        <f t="shared" si="14"/>
        <v>0</v>
      </c>
      <c r="Y38" s="373">
        <f t="shared" si="14"/>
        <v>0</v>
      </c>
      <c r="Z38" s="373">
        <f t="shared" si="14"/>
        <v>0</v>
      </c>
      <c r="AA38" s="373">
        <f t="shared" si="14"/>
        <v>0</v>
      </c>
      <c r="AB38" s="373">
        <f t="shared" si="14"/>
        <v>0</v>
      </c>
      <c r="AC38" s="373">
        <f t="shared" si="14"/>
        <v>0</v>
      </c>
      <c r="AD38" s="373">
        <f t="shared" si="14"/>
        <v>0</v>
      </c>
      <c r="AE38" s="373">
        <f t="shared" si="14"/>
        <v>0</v>
      </c>
      <c r="AF38" s="373">
        <f t="shared" si="14"/>
        <v>0</v>
      </c>
      <c r="AG38" s="373">
        <f t="shared" si="14"/>
        <v>0</v>
      </c>
      <c r="AH38" s="373">
        <f t="shared" si="14"/>
        <v>0</v>
      </c>
      <c r="AI38" s="373">
        <f t="shared" si="14"/>
        <v>0</v>
      </c>
      <c r="AJ38" s="386">
        <f t="shared" si="14"/>
        <v>0</v>
      </c>
    </row>
    <row r="39" spans="1:36" x14ac:dyDescent="0.2">
      <c r="A39" s="242"/>
      <c r="B39" s="246" t="s">
        <v>120</v>
      </c>
      <c r="C39" s="247"/>
      <c r="D39" s="247"/>
      <c r="E39" s="247"/>
      <c r="F39" s="248" t="s">
        <v>72</v>
      </c>
      <c r="G39" s="248">
        <v>2</v>
      </c>
      <c r="H39" s="372"/>
      <c r="I39" s="375"/>
      <c r="J39" s="375"/>
      <c r="K39" s="375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429"/>
    </row>
    <row r="40" spans="1:36" x14ac:dyDescent="0.2">
      <c r="A40" s="242"/>
      <c r="B40" s="445" t="s">
        <v>120</v>
      </c>
      <c r="C40" s="377" t="s">
        <v>601</v>
      </c>
      <c r="D40" s="378" t="s">
        <v>120</v>
      </c>
      <c r="E40" s="378"/>
      <c r="F40" s="379" t="s">
        <v>120</v>
      </c>
      <c r="G40" s="379"/>
      <c r="H40" s="380" t="s">
        <v>120</v>
      </c>
      <c r="I40" s="381" t="s">
        <v>120</v>
      </c>
      <c r="J40" s="381" t="s">
        <v>120</v>
      </c>
      <c r="K40" s="381" t="s">
        <v>120</v>
      </c>
      <c r="L40" s="379" t="s">
        <v>120</v>
      </c>
      <c r="M40" s="379" t="s">
        <v>120</v>
      </c>
      <c r="N40" s="379" t="s">
        <v>120</v>
      </c>
      <c r="O40" s="379" t="s">
        <v>120</v>
      </c>
      <c r="P40" s="379" t="s">
        <v>120</v>
      </c>
      <c r="Q40" s="379" t="s">
        <v>120</v>
      </c>
      <c r="R40" s="379" t="s">
        <v>120</v>
      </c>
      <c r="S40" s="379" t="s">
        <v>120</v>
      </c>
      <c r="T40" s="379" t="s">
        <v>120</v>
      </c>
      <c r="U40" s="379" t="s">
        <v>120</v>
      </c>
      <c r="V40" s="379" t="s">
        <v>120</v>
      </c>
      <c r="W40" s="379" t="s">
        <v>120</v>
      </c>
      <c r="X40" s="379" t="s">
        <v>120</v>
      </c>
      <c r="Y40" s="379" t="s">
        <v>120</v>
      </c>
      <c r="Z40" s="379" t="s">
        <v>120</v>
      </c>
      <c r="AA40" s="379" t="s">
        <v>120</v>
      </c>
      <c r="AB40" s="379" t="s">
        <v>120</v>
      </c>
      <c r="AC40" s="379" t="s">
        <v>120</v>
      </c>
      <c r="AD40" s="379" t="s">
        <v>120</v>
      </c>
      <c r="AE40" s="379" t="s">
        <v>120</v>
      </c>
      <c r="AF40" s="379" t="s">
        <v>120</v>
      </c>
      <c r="AG40" s="379" t="s">
        <v>120</v>
      </c>
      <c r="AH40" s="379" t="s">
        <v>120</v>
      </c>
      <c r="AI40" s="379" t="s">
        <v>120</v>
      </c>
      <c r="AJ40" s="430" t="s">
        <v>120</v>
      </c>
    </row>
    <row r="41" spans="1:36" x14ac:dyDescent="0.2">
      <c r="A41" s="242"/>
      <c r="B41" s="259">
        <f>B38+0.1</f>
        <v>60.2</v>
      </c>
      <c r="C41" s="382" t="s">
        <v>615</v>
      </c>
      <c r="D41" s="466" t="s">
        <v>120</v>
      </c>
      <c r="E41" s="466"/>
      <c r="F41" s="245" t="s">
        <v>72</v>
      </c>
      <c r="G41" s="245">
        <v>2</v>
      </c>
      <c r="H41" s="372">
        <f t="shared" ref="H41:AJ41" si="15">SUM(H42:H43)</f>
        <v>0</v>
      </c>
      <c r="I41" s="375">
        <f t="shared" si="15"/>
        <v>0</v>
      </c>
      <c r="J41" s="375">
        <f t="shared" si="15"/>
        <v>0</v>
      </c>
      <c r="K41" s="375">
        <f t="shared" si="15"/>
        <v>0</v>
      </c>
      <c r="L41" s="373">
        <f t="shared" si="15"/>
        <v>0</v>
      </c>
      <c r="M41" s="373">
        <f t="shared" si="15"/>
        <v>0</v>
      </c>
      <c r="N41" s="373">
        <f t="shared" si="15"/>
        <v>0</v>
      </c>
      <c r="O41" s="373">
        <f t="shared" si="15"/>
        <v>0</v>
      </c>
      <c r="P41" s="373">
        <f t="shared" si="15"/>
        <v>0</v>
      </c>
      <c r="Q41" s="373">
        <f t="shared" si="15"/>
        <v>0</v>
      </c>
      <c r="R41" s="373">
        <f t="shared" si="15"/>
        <v>0</v>
      </c>
      <c r="S41" s="373">
        <f t="shared" si="15"/>
        <v>0</v>
      </c>
      <c r="T41" s="373">
        <f t="shared" si="15"/>
        <v>0</v>
      </c>
      <c r="U41" s="373">
        <f t="shared" si="15"/>
        <v>0</v>
      </c>
      <c r="V41" s="373">
        <f t="shared" si="15"/>
        <v>0</v>
      </c>
      <c r="W41" s="373">
        <f t="shared" si="15"/>
        <v>0</v>
      </c>
      <c r="X41" s="373">
        <f t="shared" si="15"/>
        <v>0</v>
      </c>
      <c r="Y41" s="373">
        <f t="shared" si="15"/>
        <v>0</v>
      </c>
      <c r="Z41" s="373">
        <f t="shared" si="15"/>
        <v>0</v>
      </c>
      <c r="AA41" s="373">
        <f t="shared" si="15"/>
        <v>0</v>
      </c>
      <c r="AB41" s="373">
        <f t="shared" si="15"/>
        <v>0</v>
      </c>
      <c r="AC41" s="373">
        <f t="shared" si="15"/>
        <v>0</v>
      </c>
      <c r="AD41" s="373">
        <f t="shared" si="15"/>
        <v>0</v>
      </c>
      <c r="AE41" s="373">
        <f t="shared" si="15"/>
        <v>0</v>
      </c>
      <c r="AF41" s="373">
        <f t="shared" si="15"/>
        <v>0</v>
      </c>
      <c r="AG41" s="373">
        <f t="shared" si="15"/>
        <v>0</v>
      </c>
      <c r="AH41" s="373">
        <f t="shared" si="15"/>
        <v>0</v>
      </c>
      <c r="AI41" s="373">
        <f t="shared" si="15"/>
        <v>0</v>
      </c>
      <c r="AJ41" s="386">
        <f t="shared" si="15"/>
        <v>0</v>
      </c>
    </row>
    <row r="42" spans="1:36" x14ac:dyDescent="0.2">
      <c r="A42" s="191"/>
      <c r="B42" s="246" t="s">
        <v>120</v>
      </c>
      <c r="C42" s="247"/>
      <c r="D42" s="247"/>
      <c r="E42" s="247"/>
      <c r="F42" s="248" t="s">
        <v>72</v>
      </c>
      <c r="G42" s="248">
        <v>2</v>
      </c>
      <c r="H42" s="372"/>
      <c r="I42" s="375"/>
      <c r="J42" s="375"/>
      <c r="K42" s="375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429"/>
    </row>
    <row r="43" spans="1:36" x14ac:dyDescent="0.2">
      <c r="A43" s="242"/>
      <c r="B43" s="445" t="s">
        <v>120</v>
      </c>
      <c r="C43" s="377" t="s">
        <v>601</v>
      </c>
      <c r="D43" s="378" t="s">
        <v>120</v>
      </c>
      <c r="E43" s="378"/>
      <c r="F43" s="286" t="s">
        <v>120</v>
      </c>
      <c r="G43" s="379"/>
      <c r="H43" s="380" t="s">
        <v>120</v>
      </c>
      <c r="I43" s="463" t="s">
        <v>120</v>
      </c>
      <c r="J43" s="463" t="s">
        <v>120</v>
      </c>
      <c r="K43" s="381" t="s">
        <v>120</v>
      </c>
      <c r="L43" s="379" t="s">
        <v>120</v>
      </c>
      <c r="M43" s="379" t="s">
        <v>120</v>
      </c>
      <c r="N43" s="379" t="s">
        <v>120</v>
      </c>
      <c r="O43" s="379" t="s">
        <v>120</v>
      </c>
      <c r="P43" s="379" t="s">
        <v>120</v>
      </c>
      <c r="Q43" s="379" t="s">
        <v>120</v>
      </c>
      <c r="R43" s="379" t="s">
        <v>120</v>
      </c>
      <c r="S43" s="379" t="s">
        <v>120</v>
      </c>
      <c r="T43" s="379" t="s">
        <v>120</v>
      </c>
      <c r="U43" s="379" t="s">
        <v>120</v>
      </c>
      <c r="V43" s="379" t="s">
        <v>120</v>
      </c>
      <c r="W43" s="379" t="s">
        <v>120</v>
      </c>
      <c r="X43" s="379" t="s">
        <v>120</v>
      </c>
      <c r="Y43" s="379" t="s">
        <v>120</v>
      </c>
      <c r="Z43" s="379" t="s">
        <v>120</v>
      </c>
      <c r="AA43" s="379" t="s">
        <v>120</v>
      </c>
      <c r="AB43" s="379" t="s">
        <v>120</v>
      </c>
      <c r="AC43" s="379" t="s">
        <v>120</v>
      </c>
      <c r="AD43" s="379" t="s">
        <v>120</v>
      </c>
      <c r="AE43" s="379" t="s">
        <v>120</v>
      </c>
      <c r="AF43" s="379" t="s">
        <v>120</v>
      </c>
      <c r="AG43" s="379" t="s">
        <v>120</v>
      </c>
      <c r="AH43" s="379" t="s">
        <v>120</v>
      </c>
      <c r="AI43" s="379" t="s">
        <v>120</v>
      </c>
      <c r="AJ43" s="430" t="s">
        <v>120</v>
      </c>
    </row>
    <row r="44" spans="1:36" x14ac:dyDescent="0.2">
      <c r="A44" s="234"/>
      <c r="B44" s="262">
        <f>B37+1</f>
        <v>61</v>
      </c>
      <c r="C44" s="467" t="s">
        <v>616</v>
      </c>
      <c r="D44" s="257" t="s">
        <v>120</v>
      </c>
      <c r="E44" s="257"/>
      <c r="F44" s="258"/>
      <c r="G44" s="258">
        <v>2</v>
      </c>
      <c r="H44" s="372">
        <f>SUM(H45+H48+H51+H54+H57+H60+H63+H66+H69+H72)</f>
        <v>0</v>
      </c>
      <c r="I44" s="375">
        <f>SUM(I45+I48+I51+I54+I57+I60+I63+I66+I69+I72)</f>
        <v>0</v>
      </c>
      <c r="J44" s="375">
        <f>SUM(J45+J48+J51+J54+J57+J60+J63+J66+J69+J72)</f>
        <v>0</v>
      </c>
      <c r="K44" s="375">
        <f>SUM(K45+K48+K51+K54+K57+K60+K63+K66+K69+K72)</f>
        <v>0</v>
      </c>
      <c r="L44" s="373">
        <f>SUM(L45+L48+L51+L54+L57+L60+L63+L66+L69+L72)</f>
        <v>0</v>
      </c>
      <c r="M44" s="373">
        <f t="shared" ref="M44:AJ44" si="16">SUM(M45+M48+M51+M54+M57+M60+M63+M66+M69+M72)</f>
        <v>0</v>
      </c>
      <c r="N44" s="373">
        <f t="shared" si="16"/>
        <v>0</v>
      </c>
      <c r="O44" s="373">
        <f t="shared" si="16"/>
        <v>0</v>
      </c>
      <c r="P44" s="373">
        <f t="shared" si="16"/>
        <v>0</v>
      </c>
      <c r="Q44" s="373">
        <f t="shared" si="16"/>
        <v>0</v>
      </c>
      <c r="R44" s="373">
        <f t="shared" si="16"/>
        <v>0</v>
      </c>
      <c r="S44" s="373">
        <f t="shared" si="16"/>
        <v>-1.3986397296577562E-2</v>
      </c>
      <c r="T44" s="373">
        <f t="shared" si="16"/>
        <v>-4.2838730692187736E-2</v>
      </c>
      <c r="U44" s="373">
        <f t="shared" si="16"/>
        <v>-6.9684479909534802E-2</v>
      </c>
      <c r="V44" s="373">
        <f t="shared" si="16"/>
        <v>-6.5392973318216627E-2</v>
      </c>
      <c r="W44" s="373">
        <f t="shared" si="16"/>
        <v>-6.2545445562473032E-2</v>
      </c>
      <c r="X44" s="373">
        <f t="shared" si="16"/>
        <v>-5.9959725119629582E-2</v>
      </c>
      <c r="Y44" s="373">
        <f t="shared" si="16"/>
        <v>-5.7114488525617665E-2</v>
      </c>
      <c r="Z44" s="373">
        <f t="shared" si="16"/>
        <v>-5.4523571550831582E-2</v>
      </c>
      <c r="AA44" s="373">
        <f t="shared" si="16"/>
        <v>-5.1940781299974745E-2</v>
      </c>
      <c r="AB44" s="373">
        <f t="shared" si="16"/>
        <v>-4.9616835732542205E-2</v>
      </c>
      <c r="AC44" s="373">
        <f t="shared" si="16"/>
        <v>-4.7276464616786841E-2</v>
      </c>
      <c r="AD44" s="373">
        <f t="shared" si="16"/>
        <v>-4.4692034043745596E-2</v>
      </c>
      <c r="AE44" s="373">
        <f t="shared" si="16"/>
        <v>-4.2376789777227628E-2</v>
      </c>
      <c r="AF44" s="373">
        <f t="shared" si="16"/>
        <v>-4.0035815978126256E-2</v>
      </c>
      <c r="AG44" s="373">
        <f t="shared" si="16"/>
        <v>-3.7952896181281323E-2</v>
      </c>
      <c r="AH44" s="373">
        <f t="shared" si="16"/>
        <v>-3.5641393727821311E-2</v>
      </c>
      <c r="AI44" s="373">
        <f t="shared" si="16"/>
        <v>-3.356037295124896E-2</v>
      </c>
      <c r="AJ44" s="386">
        <f t="shared" si="16"/>
        <v>-3.1499573919187708E-2</v>
      </c>
    </row>
    <row r="45" spans="1:36" ht="25.5" x14ac:dyDescent="0.2">
      <c r="A45" s="191"/>
      <c r="B45" s="263">
        <f>B44+0.1</f>
        <v>61.1</v>
      </c>
      <c r="C45" s="468" t="s">
        <v>617</v>
      </c>
      <c r="D45" s="465" t="s">
        <v>120</v>
      </c>
      <c r="E45" s="465"/>
      <c r="F45" s="251" t="s">
        <v>72</v>
      </c>
      <c r="G45" s="251">
        <v>2</v>
      </c>
      <c r="H45" s="372">
        <f t="shared" ref="H45:AJ45" si="17">SUM(H46:H47)</f>
        <v>0</v>
      </c>
      <c r="I45" s="375">
        <f t="shared" si="17"/>
        <v>0</v>
      </c>
      <c r="J45" s="375">
        <f t="shared" si="17"/>
        <v>0</v>
      </c>
      <c r="K45" s="375">
        <f t="shared" si="17"/>
        <v>0</v>
      </c>
      <c r="L45" s="373">
        <f t="shared" si="17"/>
        <v>0</v>
      </c>
      <c r="M45" s="373">
        <f t="shared" si="17"/>
        <v>0</v>
      </c>
      <c r="N45" s="373">
        <f t="shared" si="17"/>
        <v>0</v>
      </c>
      <c r="O45" s="373">
        <f t="shared" si="17"/>
        <v>0</v>
      </c>
      <c r="P45" s="373">
        <f t="shared" si="17"/>
        <v>0</v>
      </c>
      <c r="Q45" s="373">
        <f t="shared" si="17"/>
        <v>0</v>
      </c>
      <c r="R45" s="373">
        <f t="shared" si="17"/>
        <v>0</v>
      </c>
      <c r="S45" s="373">
        <f t="shared" si="17"/>
        <v>0</v>
      </c>
      <c r="T45" s="373">
        <f t="shared" si="17"/>
        <v>0</v>
      </c>
      <c r="U45" s="373">
        <f t="shared" si="17"/>
        <v>0</v>
      </c>
      <c r="V45" s="373">
        <f t="shared" si="17"/>
        <v>0</v>
      </c>
      <c r="W45" s="373">
        <f t="shared" si="17"/>
        <v>0</v>
      </c>
      <c r="X45" s="373">
        <f t="shared" si="17"/>
        <v>0</v>
      </c>
      <c r="Y45" s="373">
        <f t="shared" si="17"/>
        <v>0</v>
      </c>
      <c r="Z45" s="373">
        <f t="shared" si="17"/>
        <v>0</v>
      </c>
      <c r="AA45" s="373">
        <f t="shared" si="17"/>
        <v>0</v>
      </c>
      <c r="AB45" s="373">
        <f t="shared" si="17"/>
        <v>0</v>
      </c>
      <c r="AC45" s="373">
        <f t="shared" si="17"/>
        <v>0</v>
      </c>
      <c r="AD45" s="373">
        <f t="shared" si="17"/>
        <v>0</v>
      </c>
      <c r="AE45" s="373">
        <f t="shared" si="17"/>
        <v>0</v>
      </c>
      <c r="AF45" s="373">
        <f t="shared" si="17"/>
        <v>0</v>
      </c>
      <c r="AG45" s="373">
        <f t="shared" si="17"/>
        <v>0</v>
      </c>
      <c r="AH45" s="373">
        <f t="shared" si="17"/>
        <v>0</v>
      </c>
      <c r="AI45" s="373">
        <f t="shared" si="17"/>
        <v>0</v>
      </c>
      <c r="AJ45" s="386">
        <f t="shared" si="17"/>
        <v>0</v>
      </c>
    </row>
    <row r="46" spans="1:36" x14ac:dyDescent="0.2">
      <c r="A46" s="191"/>
      <c r="B46" s="264" t="s">
        <v>120</v>
      </c>
      <c r="C46" s="247"/>
      <c r="D46" s="247"/>
      <c r="E46" s="247"/>
      <c r="F46" s="249" t="s">
        <v>72</v>
      </c>
      <c r="G46" s="249">
        <v>2</v>
      </c>
      <c r="H46" s="372"/>
      <c r="I46" s="375"/>
      <c r="J46" s="375"/>
      <c r="K46" s="375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  <c r="AD46" s="384"/>
      <c r="AE46" s="384"/>
      <c r="AF46" s="384"/>
      <c r="AG46" s="384"/>
      <c r="AH46" s="384"/>
      <c r="AI46" s="384"/>
      <c r="AJ46" s="429"/>
    </row>
    <row r="47" spans="1:36" x14ac:dyDescent="0.2">
      <c r="A47" s="191"/>
      <c r="B47" s="445" t="s">
        <v>120</v>
      </c>
      <c r="C47" s="377" t="s">
        <v>601</v>
      </c>
      <c r="D47" s="378" t="s">
        <v>120</v>
      </c>
      <c r="E47" s="378"/>
      <c r="F47" s="286" t="s">
        <v>120</v>
      </c>
      <c r="G47" s="379"/>
      <c r="H47" s="380" t="s">
        <v>120</v>
      </c>
      <c r="I47" s="463" t="s">
        <v>120</v>
      </c>
      <c r="J47" s="463" t="s">
        <v>120</v>
      </c>
      <c r="K47" s="381" t="s">
        <v>120</v>
      </c>
      <c r="L47" s="379" t="s">
        <v>120</v>
      </c>
      <c r="M47" s="379" t="s">
        <v>120</v>
      </c>
      <c r="N47" s="379" t="s">
        <v>120</v>
      </c>
      <c r="O47" s="379" t="s">
        <v>120</v>
      </c>
      <c r="P47" s="379" t="s">
        <v>120</v>
      </c>
      <c r="Q47" s="379" t="s">
        <v>120</v>
      </c>
      <c r="R47" s="379" t="s">
        <v>120</v>
      </c>
      <c r="S47" s="379" t="s">
        <v>120</v>
      </c>
      <c r="T47" s="379" t="s">
        <v>120</v>
      </c>
      <c r="U47" s="379" t="s">
        <v>120</v>
      </c>
      <c r="V47" s="379" t="s">
        <v>120</v>
      </c>
      <c r="W47" s="379" t="s">
        <v>120</v>
      </c>
      <c r="X47" s="379" t="s">
        <v>120</v>
      </c>
      <c r="Y47" s="379" t="s">
        <v>120</v>
      </c>
      <c r="Z47" s="379" t="s">
        <v>120</v>
      </c>
      <c r="AA47" s="379" t="s">
        <v>120</v>
      </c>
      <c r="AB47" s="379" t="s">
        <v>120</v>
      </c>
      <c r="AC47" s="379" t="s">
        <v>120</v>
      </c>
      <c r="AD47" s="379" t="s">
        <v>120</v>
      </c>
      <c r="AE47" s="379" t="s">
        <v>120</v>
      </c>
      <c r="AF47" s="379" t="s">
        <v>120</v>
      </c>
      <c r="AG47" s="379" t="s">
        <v>120</v>
      </c>
      <c r="AH47" s="379" t="s">
        <v>120</v>
      </c>
      <c r="AI47" s="379" t="s">
        <v>120</v>
      </c>
      <c r="AJ47" s="430" t="s">
        <v>120</v>
      </c>
    </row>
    <row r="48" spans="1:36" ht="25.5" x14ac:dyDescent="0.2">
      <c r="A48" s="191"/>
      <c r="B48" s="263">
        <f>B45+0.1</f>
        <v>61.2</v>
      </c>
      <c r="C48" s="468" t="s">
        <v>618</v>
      </c>
      <c r="D48" s="465" t="s">
        <v>120</v>
      </c>
      <c r="E48" s="465"/>
      <c r="F48" s="251" t="s">
        <v>72</v>
      </c>
      <c r="G48" s="251">
        <v>2</v>
      </c>
      <c r="H48" s="372">
        <f>SUM(H49:H50)</f>
        <v>0</v>
      </c>
      <c r="I48" s="375">
        <f>SUM(I49:I50)</f>
        <v>0</v>
      </c>
      <c r="J48" s="375">
        <f>SUM(J49:J50)</f>
        <v>0</v>
      </c>
      <c r="K48" s="375">
        <f>SUM(K49:K50)</f>
        <v>0</v>
      </c>
      <c r="L48" s="373">
        <f>SUM(L49:L50)</f>
        <v>0</v>
      </c>
      <c r="M48" s="373">
        <f t="shared" ref="M48:AJ48" si="18">SUM(M49:M50)</f>
        <v>0</v>
      </c>
      <c r="N48" s="373">
        <f t="shared" si="18"/>
        <v>0</v>
      </c>
      <c r="O48" s="373">
        <f t="shared" si="18"/>
        <v>0</v>
      </c>
      <c r="P48" s="373">
        <f t="shared" si="18"/>
        <v>0</v>
      </c>
      <c r="Q48" s="373">
        <f t="shared" si="18"/>
        <v>0</v>
      </c>
      <c r="R48" s="373">
        <f t="shared" si="18"/>
        <v>0</v>
      </c>
      <c r="S48" s="373">
        <f t="shared" si="18"/>
        <v>0</v>
      </c>
      <c r="T48" s="373">
        <f t="shared" si="18"/>
        <v>0</v>
      </c>
      <c r="U48" s="373">
        <f t="shared" si="18"/>
        <v>0</v>
      </c>
      <c r="V48" s="373">
        <f t="shared" si="18"/>
        <v>0</v>
      </c>
      <c r="W48" s="373">
        <f t="shared" si="18"/>
        <v>0</v>
      </c>
      <c r="X48" s="373">
        <f t="shared" si="18"/>
        <v>0</v>
      </c>
      <c r="Y48" s="373">
        <f t="shared" si="18"/>
        <v>0</v>
      </c>
      <c r="Z48" s="373">
        <f t="shared" si="18"/>
        <v>0</v>
      </c>
      <c r="AA48" s="373">
        <f t="shared" si="18"/>
        <v>0</v>
      </c>
      <c r="AB48" s="373">
        <f t="shared" si="18"/>
        <v>0</v>
      </c>
      <c r="AC48" s="373">
        <f t="shared" si="18"/>
        <v>0</v>
      </c>
      <c r="AD48" s="373">
        <f t="shared" si="18"/>
        <v>0</v>
      </c>
      <c r="AE48" s="373">
        <f t="shared" si="18"/>
        <v>0</v>
      </c>
      <c r="AF48" s="373">
        <f t="shared" si="18"/>
        <v>0</v>
      </c>
      <c r="AG48" s="373">
        <f t="shared" si="18"/>
        <v>0</v>
      </c>
      <c r="AH48" s="373">
        <f t="shared" si="18"/>
        <v>0</v>
      </c>
      <c r="AI48" s="373">
        <f t="shared" si="18"/>
        <v>0</v>
      </c>
      <c r="AJ48" s="386">
        <f t="shared" si="18"/>
        <v>0</v>
      </c>
    </row>
    <row r="49" spans="1:36" x14ac:dyDescent="0.2">
      <c r="A49" s="191"/>
      <c r="B49" s="264" t="s">
        <v>120</v>
      </c>
      <c r="C49" s="247"/>
      <c r="D49" s="247"/>
      <c r="E49" s="247"/>
      <c r="F49" s="249" t="s">
        <v>72</v>
      </c>
      <c r="G49" s="249">
        <v>2</v>
      </c>
      <c r="H49" s="372"/>
      <c r="I49" s="375"/>
      <c r="J49" s="375"/>
      <c r="K49" s="375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  <c r="AE49" s="384"/>
      <c r="AF49" s="384"/>
      <c r="AG49" s="384"/>
      <c r="AH49" s="384"/>
      <c r="AI49" s="384"/>
      <c r="AJ49" s="429"/>
    </row>
    <row r="50" spans="1:36" x14ac:dyDescent="0.2">
      <c r="A50" s="191"/>
      <c r="B50" s="445" t="s">
        <v>120</v>
      </c>
      <c r="C50" s="377" t="s">
        <v>601</v>
      </c>
      <c r="D50" s="378" t="s">
        <v>120</v>
      </c>
      <c r="E50" s="378"/>
      <c r="F50" s="286" t="s">
        <v>120</v>
      </c>
      <c r="G50" s="379"/>
      <c r="H50" s="380" t="s">
        <v>120</v>
      </c>
      <c r="I50" s="463" t="s">
        <v>120</v>
      </c>
      <c r="J50" s="463" t="s">
        <v>120</v>
      </c>
      <c r="K50" s="381" t="s">
        <v>120</v>
      </c>
      <c r="L50" s="379" t="s">
        <v>120</v>
      </c>
      <c r="M50" s="379" t="s">
        <v>120</v>
      </c>
      <c r="N50" s="379" t="s">
        <v>120</v>
      </c>
      <c r="O50" s="379" t="s">
        <v>120</v>
      </c>
      <c r="P50" s="379" t="s">
        <v>120</v>
      </c>
      <c r="Q50" s="379" t="s">
        <v>120</v>
      </c>
      <c r="R50" s="379" t="s">
        <v>120</v>
      </c>
      <c r="S50" s="379" t="s">
        <v>120</v>
      </c>
      <c r="T50" s="379" t="s">
        <v>120</v>
      </c>
      <c r="U50" s="379" t="s">
        <v>120</v>
      </c>
      <c r="V50" s="379" t="s">
        <v>120</v>
      </c>
      <c r="W50" s="379" t="s">
        <v>120</v>
      </c>
      <c r="X50" s="379" t="s">
        <v>120</v>
      </c>
      <c r="Y50" s="379" t="s">
        <v>120</v>
      </c>
      <c r="Z50" s="379" t="s">
        <v>120</v>
      </c>
      <c r="AA50" s="379" t="s">
        <v>120</v>
      </c>
      <c r="AB50" s="379" t="s">
        <v>120</v>
      </c>
      <c r="AC50" s="379" t="s">
        <v>120</v>
      </c>
      <c r="AD50" s="379" t="s">
        <v>120</v>
      </c>
      <c r="AE50" s="379" t="s">
        <v>120</v>
      </c>
      <c r="AF50" s="379" t="s">
        <v>120</v>
      </c>
      <c r="AG50" s="379" t="s">
        <v>120</v>
      </c>
      <c r="AH50" s="379" t="s">
        <v>120</v>
      </c>
      <c r="AI50" s="379" t="s">
        <v>120</v>
      </c>
      <c r="AJ50" s="430" t="s">
        <v>120</v>
      </c>
    </row>
    <row r="51" spans="1:36" ht="25.5" x14ac:dyDescent="0.2">
      <c r="A51" s="191"/>
      <c r="B51" s="263">
        <f>B48+0.1</f>
        <v>61.300000000000004</v>
      </c>
      <c r="C51" s="468" t="s">
        <v>619</v>
      </c>
      <c r="D51" s="465" t="s">
        <v>120</v>
      </c>
      <c r="E51" s="465"/>
      <c r="F51" s="251" t="s">
        <v>72</v>
      </c>
      <c r="G51" s="251">
        <v>2</v>
      </c>
      <c r="H51" s="372">
        <f>SUM(H52:H53)</f>
        <v>0</v>
      </c>
      <c r="I51" s="375">
        <f>SUM(I52:I53)</f>
        <v>0</v>
      </c>
      <c r="J51" s="375">
        <f>SUM(J52:J53)</f>
        <v>0</v>
      </c>
      <c r="K51" s="375">
        <f>SUM(K52:K53)</f>
        <v>0</v>
      </c>
      <c r="L51" s="373">
        <f>SUM(L52:L53)</f>
        <v>0</v>
      </c>
      <c r="M51" s="373">
        <f t="shared" ref="M51:AJ51" si="19">SUM(M52:M53)</f>
        <v>0</v>
      </c>
      <c r="N51" s="373">
        <f t="shared" si="19"/>
        <v>0</v>
      </c>
      <c r="O51" s="373">
        <f t="shared" si="19"/>
        <v>0</v>
      </c>
      <c r="P51" s="373">
        <f t="shared" si="19"/>
        <v>0</v>
      </c>
      <c r="Q51" s="373">
        <f t="shared" si="19"/>
        <v>0</v>
      </c>
      <c r="R51" s="373">
        <f t="shared" si="19"/>
        <v>0</v>
      </c>
      <c r="S51" s="373">
        <f t="shared" si="19"/>
        <v>0.13166123032591137</v>
      </c>
      <c r="T51" s="373">
        <f t="shared" si="19"/>
        <v>0.40711717690972982</v>
      </c>
      <c r="U51" s="373">
        <f t="shared" si="19"/>
        <v>0.66794188006633692</v>
      </c>
      <c r="V51" s="373">
        <f t="shared" si="19"/>
        <v>0.65617448995294769</v>
      </c>
      <c r="W51" s="373">
        <f t="shared" si="19"/>
        <v>0.64371286318384746</v>
      </c>
      <c r="X51" s="373">
        <f t="shared" si="19"/>
        <v>0.63128406875450604</v>
      </c>
      <c r="Y51" s="373">
        <f t="shared" si="19"/>
        <v>0.61961754026643834</v>
      </c>
      <c r="Z51" s="373">
        <f t="shared" si="19"/>
        <v>0.60791645487506019</v>
      </c>
      <c r="AA51" s="373">
        <f t="shared" si="19"/>
        <v>0.59706298782449352</v>
      </c>
      <c r="AB51" s="373">
        <f t="shared" si="19"/>
        <v>0.58621568944840474</v>
      </c>
      <c r="AC51" s="373">
        <f t="shared" si="19"/>
        <v>0.57573687968771126</v>
      </c>
      <c r="AD51" s="373">
        <f t="shared" si="19"/>
        <v>0.56564312756292934</v>
      </c>
      <c r="AE51" s="373">
        <f t="shared" si="19"/>
        <v>0.5556486187205194</v>
      </c>
      <c r="AF51" s="373">
        <f t="shared" si="19"/>
        <v>0.5459388626351569</v>
      </c>
      <c r="AG51" s="373">
        <f t="shared" si="19"/>
        <v>0.53622815909376209</v>
      </c>
      <c r="AH51" s="373">
        <f t="shared" si="19"/>
        <v>0.52704180439431925</v>
      </c>
      <c r="AI51" s="373">
        <f t="shared" si="19"/>
        <v>0.5178645105856754</v>
      </c>
      <c r="AJ51" s="386">
        <f t="shared" si="19"/>
        <v>0.50809473465218569</v>
      </c>
    </row>
    <row r="52" spans="1:36" x14ac:dyDescent="0.2">
      <c r="A52" s="191"/>
      <c r="B52" s="265"/>
      <c r="C52" s="247" t="s">
        <v>808</v>
      </c>
      <c r="D52" s="741" t="s">
        <v>826</v>
      </c>
      <c r="E52" s="247"/>
      <c r="F52" s="249"/>
      <c r="G52" s="249"/>
      <c r="H52" s="372"/>
      <c r="I52" s="375"/>
      <c r="J52" s="375"/>
      <c r="K52" s="375"/>
      <c r="L52" s="384">
        <v>0</v>
      </c>
      <c r="M52" s="384">
        <v>0</v>
      </c>
      <c r="N52" s="384">
        <v>0</v>
      </c>
      <c r="O52" s="384">
        <v>0</v>
      </c>
      <c r="P52" s="384">
        <v>0</v>
      </c>
      <c r="Q52" s="384">
        <v>0</v>
      </c>
      <c r="R52" s="384">
        <v>0</v>
      </c>
      <c r="S52" s="705">
        <v>0.13166123032591137</v>
      </c>
      <c r="T52" s="384">
        <v>0.40711717690972982</v>
      </c>
      <c r="U52" s="384">
        <v>0.66794188006633692</v>
      </c>
      <c r="V52" s="384">
        <v>0.65617448995294769</v>
      </c>
      <c r="W52" s="384">
        <v>0.64371286318384746</v>
      </c>
      <c r="X52" s="384">
        <v>0.63128406875450604</v>
      </c>
      <c r="Y52" s="384">
        <v>0.61961754026643834</v>
      </c>
      <c r="Z52" s="384">
        <v>0.60791645487506019</v>
      </c>
      <c r="AA52" s="384">
        <v>0.59706298782449352</v>
      </c>
      <c r="AB52" s="384">
        <v>0.58621568944840474</v>
      </c>
      <c r="AC52" s="384">
        <v>0.57573687968771126</v>
      </c>
      <c r="AD52" s="384">
        <v>0.56564312756292934</v>
      </c>
      <c r="AE52" s="384">
        <v>0.5556486187205194</v>
      </c>
      <c r="AF52" s="384">
        <v>0.5459388626351569</v>
      </c>
      <c r="AG52" s="384">
        <v>0.53622815909376209</v>
      </c>
      <c r="AH52" s="384">
        <v>0.52704180439431925</v>
      </c>
      <c r="AI52" s="384">
        <v>0.5178645105856754</v>
      </c>
      <c r="AJ52" s="429">
        <v>0.50809473465218569</v>
      </c>
    </row>
    <row r="53" spans="1:36" x14ac:dyDescent="0.2">
      <c r="A53" s="191"/>
      <c r="B53" s="445" t="s">
        <v>120</v>
      </c>
      <c r="C53" s="377" t="s">
        <v>601</v>
      </c>
      <c r="D53" s="378" t="s">
        <v>120</v>
      </c>
      <c r="E53" s="378"/>
      <c r="F53" s="286" t="s">
        <v>120</v>
      </c>
      <c r="G53" s="379"/>
      <c r="H53" s="380" t="s">
        <v>120</v>
      </c>
      <c r="I53" s="463" t="s">
        <v>120</v>
      </c>
      <c r="J53" s="463" t="s">
        <v>120</v>
      </c>
      <c r="K53" s="381" t="s">
        <v>120</v>
      </c>
      <c r="L53" s="379" t="s">
        <v>120</v>
      </c>
      <c r="M53" s="379" t="s">
        <v>120</v>
      </c>
      <c r="N53" s="379" t="s">
        <v>120</v>
      </c>
      <c r="O53" s="379" t="s">
        <v>120</v>
      </c>
      <c r="P53" s="379" t="s">
        <v>120</v>
      </c>
      <c r="Q53" s="379" t="s">
        <v>120</v>
      </c>
      <c r="R53" s="379" t="s">
        <v>120</v>
      </c>
      <c r="S53" s="379" t="s">
        <v>120</v>
      </c>
      <c r="T53" s="379" t="s">
        <v>120</v>
      </c>
      <c r="U53" s="379" t="s">
        <v>120</v>
      </c>
      <c r="V53" s="379" t="s">
        <v>120</v>
      </c>
      <c r="W53" s="379" t="s">
        <v>120</v>
      </c>
      <c r="X53" s="379" t="s">
        <v>120</v>
      </c>
      <c r="Y53" s="379" t="s">
        <v>120</v>
      </c>
      <c r="Z53" s="379" t="s">
        <v>120</v>
      </c>
      <c r="AA53" s="379" t="s">
        <v>120</v>
      </c>
      <c r="AB53" s="379" t="s">
        <v>120</v>
      </c>
      <c r="AC53" s="379" t="s">
        <v>120</v>
      </c>
      <c r="AD53" s="379" t="s">
        <v>120</v>
      </c>
      <c r="AE53" s="379" t="s">
        <v>120</v>
      </c>
      <c r="AF53" s="379" t="s">
        <v>120</v>
      </c>
      <c r="AG53" s="379" t="s">
        <v>120</v>
      </c>
      <c r="AH53" s="379" t="s">
        <v>120</v>
      </c>
      <c r="AI53" s="379" t="s">
        <v>120</v>
      </c>
      <c r="AJ53" s="430" t="s">
        <v>120</v>
      </c>
    </row>
    <row r="54" spans="1:36" ht="25.5" x14ac:dyDescent="0.2">
      <c r="A54" s="191"/>
      <c r="B54" s="263">
        <f>B51+0.1</f>
        <v>61.400000000000006</v>
      </c>
      <c r="C54" s="468" t="s">
        <v>620</v>
      </c>
      <c r="D54" s="465" t="s">
        <v>120</v>
      </c>
      <c r="E54" s="465"/>
      <c r="F54" s="251" t="s">
        <v>72</v>
      </c>
      <c r="G54" s="251">
        <v>2</v>
      </c>
      <c r="H54" s="372">
        <f t="shared" ref="H54:AJ54" si="20">SUM(H55:H56)</f>
        <v>0</v>
      </c>
      <c r="I54" s="375">
        <f t="shared" si="20"/>
        <v>0</v>
      </c>
      <c r="J54" s="375">
        <f t="shared" si="20"/>
        <v>0</v>
      </c>
      <c r="K54" s="375">
        <f t="shared" si="20"/>
        <v>0</v>
      </c>
      <c r="L54" s="373">
        <f t="shared" si="20"/>
        <v>0</v>
      </c>
      <c r="M54" s="373">
        <f t="shared" si="20"/>
        <v>0</v>
      </c>
      <c r="N54" s="373">
        <f t="shared" si="20"/>
        <v>0</v>
      </c>
      <c r="O54" s="373">
        <f t="shared" si="20"/>
        <v>0</v>
      </c>
      <c r="P54" s="373">
        <f t="shared" si="20"/>
        <v>0</v>
      </c>
      <c r="Q54" s="373">
        <f t="shared" si="20"/>
        <v>0</v>
      </c>
      <c r="R54" s="373">
        <f t="shared" si="20"/>
        <v>0</v>
      </c>
      <c r="S54" s="373">
        <f t="shared" si="20"/>
        <v>-0.14456919408335364</v>
      </c>
      <c r="T54" s="373">
        <f t="shared" si="20"/>
        <v>-0.44661554600750331</v>
      </c>
      <c r="U54" s="373">
        <f t="shared" si="20"/>
        <v>-0.73231890769859054</v>
      </c>
      <c r="V54" s="373">
        <f t="shared" si="20"/>
        <v>-0.71769507414393163</v>
      </c>
      <c r="W54" s="373">
        <f t="shared" si="20"/>
        <v>-0.70238591961908781</v>
      </c>
      <c r="X54" s="373">
        <f t="shared" si="20"/>
        <v>-0.68737140474690295</v>
      </c>
      <c r="Y54" s="373">
        <f t="shared" si="20"/>
        <v>-0.67285963966482332</v>
      </c>
      <c r="Z54" s="373">
        <f t="shared" si="20"/>
        <v>-0.65856763729865908</v>
      </c>
      <c r="AA54" s="373">
        <f t="shared" si="20"/>
        <v>-0.64513137999723558</v>
      </c>
      <c r="AB54" s="373">
        <f t="shared" si="20"/>
        <v>-0.63196013605371426</v>
      </c>
      <c r="AC54" s="373">
        <f t="shared" si="20"/>
        <v>-0.61914095517726542</v>
      </c>
      <c r="AD54" s="373">
        <f t="shared" si="20"/>
        <v>-0.60646277247944225</v>
      </c>
      <c r="AE54" s="373">
        <f t="shared" si="20"/>
        <v>-0.59415301937051435</v>
      </c>
      <c r="AF54" s="373">
        <f t="shared" si="20"/>
        <v>-0.58210228948605047</v>
      </c>
      <c r="AG54" s="373">
        <f t="shared" si="20"/>
        <v>-0.57030866614781073</v>
      </c>
      <c r="AH54" s="373">
        <f t="shared" si="20"/>
        <v>-0.55881080899490787</v>
      </c>
      <c r="AI54" s="373">
        <f t="shared" si="20"/>
        <v>-0.54755249440969167</v>
      </c>
      <c r="AJ54" s="386">
        <f t="shared" si="20"/>
        <v>-0.53572191944414072</v>
      </c>
    </row>
    <row r="55" spans="1:36" x14ac:dyDescent="0.2">
      <c r="A55" s="191"/>
      <c r="B55" s="264" t="s">
        <v>120</v>
      </c>
      <c r="C55" s="247" t="s">
        <v>808</v>
      </c>
      <c r="D55" s="741" t="s">
        <v>826</v>
      </c>
      <c r="E55" s="247"/>
      <c r="F55" s="249" t="s">
        <v>72</v>
      </c>
      <c r="G55" s="249">
        <v>2</v>
      </c>
      <c r="H55" s="372"/>
      <c r="I55" s="375"/>
      <c r="J55" s="375"/>
      <c r="K55" s="375"/>
      <c r="L55" s="384">
        <v>0</v>
      </c>
      <c r="M55" s="384">
        <v>0</v>
      </c>
      <c r="N55" s="384">
        <v>0</v>
      </c>
      <c r="O55" s="384">
        <v>0</v>
      </c>
      <c r="P55" s="384">
        <v>0</v>
      </c>
      <c r="Q55" s="384">
        <v>0</v>
      </c>
      <c r="R55" s="384">
        <v>0</v>
      </c>
      <c r="S55" s="705">
        <v>-0.14456919408335364</v>
      </c>
      <c r="T55" s="384">
        <v>-0.44661554600750331</v>
      </c>
      <c r="U55" s="384">
        <v>-0.73231890769859054</v>
      </c>
      <c r="V55" s="384">
        <v>-0.71769507414393163</v>
      </c>
      <c r="W55" s="384">
        <v>-0.70238591961908781</v>
      </c>
      <c r="X55" s="384">
        <v>-0.68737140474690295</v>
      </c>
      <c r="Y55" s="384">
        <v>-0.67285963966482332</v>
      </c>
      <c r="Z55" s="384">
        <v>-0.65856763729865908</v>
      </c>
      <c r="AA55" s="384">
        <v>-0.64513137999723558</v>
      </c>
      <c r="AB55" s="384">
        <v>-0.63196013605371426</v>
      </c>
      <c r="AC55" s="384">
        <v>-0.61914095517726542</v>
      </c>
      <c r="AD55" s="384">
        <v>-0.60646277247944225</v>
      </c>
      <c r="AE55" s="384">
        <v>-0.59415301937051435</v>
      </c>
      <c r="AF55" s="384">
        <v>-0.58210228948605047</v>
      </c>
      <c r="AG55" s="384">
        <v>-0.57030866614781073</v>
      </c>
      <c r="AH55" s="384">
        <v>-0.55881080899490787</v>
      </c>
      <c r="AI55" s="384">
        <v>-0.54755249440969167</v>
      </c>
      <c r="AJ55" s="429">
        <v>-0.53572191944414072</v>
      </c>
    </row>
    <row r="56" spans="1:36" x14ac:dyDescent="0.2">
      <c r="A56" s="191"/>
      <c r="B56" s="445" t="s">
        <v>120</v>
      </c>
      <c r="C56" s="377" t="s">
        <v>601</v>
      </c>
      <c r="D56" s="378" t="s">
        <v>120</v>
      </c>
      <c r="E56" s="378"/>
      <c r="F56" s="286" t="s">
        <v>120</v>
      </c>
      <c r="G56" s="379"/>
      <c r="H56" s="380" t="s">
        <v>120</v>
      </c>
      <c r="I56" s="463" t="s">
        <v>120</v>
      </c>
      <c r="J56" s="463" t="s">
        <v>120</v>
      </c>
      <c r="K56" s="381" t="s">
        <v>120</v>
      </c>
      <c r="L56" s="379" t="s">
        <v>120</v>
      </c>
      <c r="M56" s="379" t="s">
        <v>120</v>
      </c>
      <c r="N56" s="379" t="s">
        <v>120</v>
      </c>
      <c r="O56" s="379" t="s">
        <v>120</v>
      </c>
      <c r="P56" s="379" t="s">
        <v>120</v>
      </c>
      <c r="Q56" s="379" t="s">
        <v>120</v>
      </c>
      <c r="R56" s="379" t="s">
        <v>120</v>
      </c>
      <c r="S56" s="379" t="s">
        <v>120</v>
      </c>
      <c r="T56" s="379" t="s">
        <v>120</v>
      </c>
      <c r="U56" s="379" t="s">
        <v>120</v>
      </c>
      <c r="V56" s="379" t="s">
        <v>120</v>
      </c>
      <c r="W56" s="379" t="s">
        <v>120</v>
      </c>
      <c r="X56" s="379" t="s">
        <v>120</v>
      </c>
      <c r="Y56" s="379" t="s">
        <v>120</v>
      </c>
      <c r="Z56" s="379" t="s">
        <v>120</v>
      </c>
      <c r="AA56" s="379" t="s">
        <v>120</v>
      </c>
      <c r="AB56" s="379" t="s">
        <v>120</v>
      </c>
      <c r="AC56" s="379" t="s">
        <v>120</v>
      </c>
      <c r="AD56" s="379" t="s">
        <v>120</v>
      </c>
      <c r="AE56" s="379" t="s">
        <v>120</v>
      </c>
      <c r="AF56" s="379" t="s">
        <v>120</v>
      </c>
      <c r="AG56" s="379" t="s">
        <v>120</v>
      </c>
      <c r="AH56" s="379" t="s">
        <v>120</v>
      </c>
      <c r="AI56" s="379" t="s">
        <v>120</v>
      </c>
      <c r="AJ56" s="430" t="s">
        <v>120</v>
      </c>
    </row>
    <row r="57" spans="1:36" x14ac:dyDescent="0.2">
      <c r="A57" s="191"/>
      <c r="B57" s="263">
        <f>B54+0.1</f>
        <v>61.500000000000007</v>
      </c>
      <c r="C57" s="468" t="s">
        <v>621</v>
      </c>
      <c r="D57" s="465" t="s">
        <v>120</v>
      </c>
      <c r="E57" s="465"/>
      <c r="F57" s="251" t="s">
        <v>72</v>
      </c>
      <c r="G57" s="251">
        <v>2</v>
      </c>
      <c r="H57" s="372">
        <f t="shared" ref="H57:AJ57" si="21">SUM(H58:H59)</f>
        <v>0</v>
      </c>
      <c r="I57" s="375">
        <f t="shared" si="21"/>
        <v>0</v>
      </c>
      <c r="J57" s="375">
        <f t="shared" si="21"/>
        <v>0</v>
      </c>
      <c r="K57" s="375">
        <f t="shared" si="21"/>
        <v>0</v>
      </c>
      <c r="L57" s="373">
        <f t="shared" si="21"/>
        <v>0</v>
      </c>
      <c r="M57" s="373">
        <f t="shared" si="21"/>
        <v>0</v>
      </c>
      <c r="N57" s="373">
        <f t="shared" si="21"/>
        <v>0</v>
      </c>
      <c r="O57" s="373">
        <f t="shared" si="21"/>
        <v>0</v>
      </c>
      <c r="P57" s="373">
        <f t="shared" si="21"/>
        <v>0</v>
      </c>
      <c r="Q57" s="373">
        <f t="shared" si="21"/>
        <v>0</v>
      </c>
      <c r="R57" s="373">
        <f t="shared" si="21"/>
        <v>0</v>
      </c>
      <c r="S57" s="373">
        <f t="shared" si="21"/>
        <v>0</v>
      </c>
      <c r="T57" s="373">
        <f t="shared" si="21"/>
        <v>0</v>
      </c>
      <c r="U57" s="373">
        <f t="shared" si="21"/>
        <v>0</v>
      </c>
      <c r="V57" s="373">
        <f t="shared" si="21"/>
        <v>0</v>
      </c>
      <c r="W57" s="373">
        <f t="shared" si="21"/>
        <v>0</v>
      </c>
      <c r="X57" s="373">
        <f t="shared" si="21"/>
        <v>0</v>
      </c>
      <c r="Y57" s="373">
        <f t="shared" si="21"/>
        <v>0</v>
      </c>
      <c r="Z57" s="373">
        <f t="shared" si="21"/>
        <v>0</v>
      </c>
      <c r="AA57" s="373">
        <f t="shared" si="21"/>
        <v>0</v>
      </c>
      <c r="AB57" s="373">
        <f t="shared" si="21"/>
        <v>0</v>
      </c>
      <c r="AC57" s="373">
        <f t="shared" si="21"/>
        <v>0</v>
      </c>
      <c r="AD57" s="373">
        <f t="shared" si="21"/>
        <v>0</v>
      </c>
      <c r="AE57" s="373">
        <f t="shared" si="21"/>
        <v>0</v>
      </c>
      <c r="AF57" s="373">
        <f t="shared" si="21"/>
        <v>0</v>
      </c>
      <c r="AG57" s="373">
        <f t="shared" si="21"/>
        <v>0</v>
      </c>
      <c r="AH57" s="373">
        <f t="shared" si="21"/>
        <v>0</v>
      </c>
      <c r="AI57" s="373">
        <f t="shared" si="21"/>
        <v>0</v>
      </c>
      <c r="AJ57" s="386">
        <f t="shared" si="21"/>
        <v>0</v>
      </c>
    </row>
    <row r="58" spans="1:36" x14ac:dyDescent="0.2">
      <c r="A58" s="191"/>
      <c r="B58" s="264" t="s">
        <v>120</v>
      </c>
      <c r="C58" s="247"/>
      <c r="D58" s="247"/>
      <c r="E58" s="247"/>
      <c r="F58" s="248" t="s">
        <v>72</v>
      </c>
      <c r="G58" s="248">
        <v>2</v>
      </c>
      <c r="H58" s="372"/>
      <c r="I58" s="375"/>
      <c r="J58" s="375"/>
      <c r="K58" s="375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  <c r="AA58" s="384"/>
      <c r="AB58" s="384"/>
      <c r="AC58" s="384"/>
      <c r="AD58" s="384"/>
      <c r="AE58" s="384"/>
      <c r="AF58" s="384"/>
      <c r="AG58" s="384"/>
      <c r="AH58" s="384"/>
      <c r="AI58" s="384"/>
      <c r="AJ58" s="429"/>
    </row>
    <row r="59" spans="1:36" x14ac:dyDescent="0.2">
      <c r="A59" s="191"/>
      <c r="B59" s="445" t="s">
        <v>120</v>
      </c>
      <c r="C59" s="377" t="s">
        <v>601</v>
      </c>
      <c r="D59" s="378" t="s">
        <v>120</v>
      </c>
      <c r="E59" s="378"/>
      <c r="F59" s="379" t="s">
        <v>120</v>
      </c>
      <c r="G59" s="379"/>
      <c r="H59" s="380" t="s">
        <v>120</v>
      </c>
      <c r="I59" s="381" t="s">
        <v>120</v>
      </c>
      <c r="J59" s="381" t="s">
        <v>120</v>
      </c>
      <c r="K59" s="381" t="s">
        <v>120</v>
      </c>
      <c r="L59" s="379" t="s">
        <v>120</v>
      </c>
      <c r="M59" s="379" t="s">
        <v>120</v>
      </c>
      <c r="N59" s="379" t="s">
        <v>120</v>
      </c>
      <c r="O59" s="379" t="s">
        <v>120</v>
      </c>
      <c r="P59" s="379" t="s">
        <v>120</v>
      </c>
      <c r="Q59" s="379" t="s">
        <v>120</v>
      </c>
      <c r="R59" s="379" t="s">
        <v>120</v>
      </c>
      <c r="S59" s="379" t="s">
        <v>120</v>
      </c>
      <c r="T59" s="379" t="s">
        <v>120</v>
      </c>
      <c r="U59" s="379" t="s">
        <v>120</v>
      </c>
      <c r="V59" s="379" t="s">
        <v>120</v>
      </c>
      <c r="W59" s="379" t="s">
        <v>120</v>
      </c>
      <c r="X59" s="379" t="s">
        <v>120</v>
      </c>
      <c r="Y59" s="379" t="s">
        <v>120</v>
      </c>
      <c r="Z59" s="379" t="s">
        <v>120</v>
      </c>
      <c r="AA59" s="379" t="s">
        <v>120</v>
      </c>
      <c r="AB59" s="379" t="s">
        <v>120</v>
      </c>
      <c r="AC59" s="379" t="s">
        <v>120</v>
      </c>
      <c r="AD59" s="379" t="s">
        <v>120</v>
      </c>
      <c r="AE59" s="379" t="s">
        <v>120</v>
      </c>
      <c r="AF59" s="379" t="s">
        <v>120</v>
      </c>
      <c r="AG59" s="379" t="s">
        <v>120</v>
      </c>
      <c r="AH59" s="379" t="s">
        <v>120</v>
      </c>
      <c r="AI59" s="379" t="s">
        <v>120</v>
      </c>
      <c r="AJ59" s="430" t="s">
        <v>120</v>
      </c>
    </row>
    <row r="60" spans="1:36" ht="25.5" x14ac:dyDescent="0.2">
      <c r="A60" s="250"/>
      <c r="B60" s="263">
        <f>B57+0.1</f>
        <v>61.600000000000009</v>
      </c>
      <c r="C60" s="469" t="s">
        <v>622</v>
      </c>
      <c r="D60" s="470"/>
      <c r="E60" s="589"/>
      <c r="F60" s="471" t="s">
        <v>623</v>
      </c>
      <c r="G60" s="471">
        <v>2</v>
      </c>
      <c r="H60" s="372">
        <f t="shared" ref="H60:AJ60" si="22">SUM(H61:H62)</f>
        <v>0</v>
      </c>
      <c r="I60" s="375">
        <f t="shared" si="22"/>
        <v>0</v>
      </c>
      <c r="J60" s="375">
        <f t="shared" si="22"/>
        <v>0</v>
      </c>
      <c r="K60" s="375">
        <f t="shared" si="22"/>
        <v>0</v>
      </c>
      <c r="L60" s="373">
        <f t="shared" si="22"/>
        <v>0</v>
      </c>
      <c r="M60" s="373">
        <f t="shared" si="22"/>
        <v>0</v>
      </c>
      <c r="N60" s="373">
        <f t="shared" si="22"/>
        <v>0</v>
      </c>
      <c r="O60" s="373">
        <f t="shared" si="22"/>
        <v>0</v>
      </c>
      <c r="P60" s="373">
        <f t="shared" si="22"/>
        <v>0</v>
      </c>
      <c r="Q60" s="373">
        <f t="shared" si="22"/>
        <v>0</v>
      </c>
      <c r="R60" s="373">
        <f t="shared" si="22"/>
        <v>0</v>
      </c>
      <c r="S60" s="373">
        <f t="shared" si="22"/>
        <v>0</v>
      </c>
      <c r="T60" s="373">
        <f t="shared" si="22"/>
        <v>0</v>
      </c>
      <c r="U60" s="373">
        <f t="shared" si="22"/>
        <v>0</v>
      </c>
      <c r="V60" s="373">
        <f t="shared" si="22"/>
        <v>0</v>
      </c>
      <c r="W60" s="373">
        <f t="shared" si="22"/>
        <v>0</v>
      </c>
      <c r="X60" s="373">
        <f t="shared" si="22"/>
        <v>0</v>
      </c>
      <c r="Y60" s="373">
        <f t="shared" si="22"/>
        <v>0</v>
      </c>
      <c r="Z60" s="373">
        <f t="shared" si="22"/>
        <v>0</v>
      </c>
      <c r="AA60" s="373">
        <f t="shared" si="22"/>
        <v>0</v>
      </c>
      <c r="AB60" s="373">
        <f t="shared" si="22"/>
        <v>0</v>
      </c>
      <c r="AC60" s="373">
        <f t="shared" si="22"/>
        <v>0</v>
      </c>
      <c r="AD60" s="373">
        <f t="shared" si="22"/>
        <v>0</v>
      </c>
      <c r="AE60" s="373">
        <f t="shared" si="22"/>
        <v>0</v>
      </c>
      <c r="AF60" s="373">
        <f t="shared" si="22"/>
        <v>0</v>
      </c>
      <c r="AG60" s="373">
        <f t="shared" si="22"/>
        <v>0</v>
      </c>
      <c r="AH60" s="373">
        <f t="shared" si="22"/>
        <v>0</v>
      </c>
      <c r="AI60" s="373">
        <f t="shared" si="22"/>
        <v>0</v>
      </c>
      <c r="AJ60" s="386">
        <f t="shared" si="22"/>
        <v>0</v>
      </c>
    </row>
    <row r="61" spans="1:36" x14ac:dyDescent="0.2">
      <c r="A61" s="250"/>
      <c r="B61" s="264" t="s">
        <v>120</v>
      </c>
      <c r="C61" s="247"/>
      <c r="D61" s="247"/>
      <c r="E61" s="247"/>
      <c r="F61" s="248" t="s">
        <v>72</v>
      </c>
      <c r="G61" s="248">
        <v>2</v>
      </c>
      <c r="H61" s="372"/>
      <c r="I61" s="375"/>
      <c r="J61" s="375"/>
      <c r="K61" s="375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429"/>
    </row>
    <row r="62" spans="1:36" x14ac:dyDescent="0.2">
      <c r="A62" s="250"/>
      <c r="B62" s="445" t="s">
        <v>120</v>
      </c>
      <c r="C62" s="377" t="s">
        <v>601</v>
      </c>
      <c r="D62" s="378" t="s">
        <v>120</v>
      </c>
      <c r="E62" s="378"/>
      <c r="F62" s="379" t="s">
        <v>120</v>
      </c>
      <c r="G62" s="379"/>
      <c r="H62" s="380" t="s">
        <v>120</v>
      </c>
      <c r="I62" s="381" t="s">
        <v>120</v>
      </c>
      <c r="J62" s="381" t="s">
        <v>120</v>
      </c>
      <c r="K62" s="381" t="s">
        <v>120</v>
      </c>
      <c r="L62" s="379" t="s">
        <v>120</v>
      </c>
      <c r="M62" s="379" t="s">
        <v>120</v>
      </c>
      <c r="N62" s="379" t="s">
        <v>120</v>
      </c>
      <c r="O62" s="379" t="s">
        <v>120</v>
      </c>
      <c r="P62" s="379" t="s">
        <v>120</v>
      </c>
      <c r="Q62" s="379" t="s">
        <v>120</v>
      </c>
      <c r="R62" s="379" t="s">
        <v>120</v>
      </c>
      <c r="S62" s="379" t="s">
        <v>120</v>
      </c>
      <c r="T62" s="379" t="s">
        <v>120</v>
      </c>
      <c r="U62" s="379" t="s">
        <v>120</v>
      </c>
      <c r="V62" s="379" t="s">
        <v>120</v>
      </c>
      <c r="W62" s="379" t="s">
        <v>120</v>
      </c>
      <c r="X62" s="379" t="s">
        <v>120</v>
      </c>
      <c r="Y62" s="379" t="s">
        <v>120</v>
      </c>
      <c r="Z62" s="379" t="s">
        <v>120</v>
      </c>
      <c r="AA62" s="379" t="s">
        <v>120</v>
      </c>
      <c r="AB62" s="379" t="s">
        <v>120</v>
      </c>
      <c r="AC62" s="379" t="s">
        <v>120</v>
      </c>
      <c r="AD62" s="379" t="s">
        <v>120</v>
      </c>
      <c r="AE62" s="379" t="s">
        <v>120</v>
      </c>
      <c r="AF62" s="379" t="s">
        <v>120</v>
      </c>
      <c r="AG62" s="379" t="s">
        <v>120</v>
      </c>
      <c r="AH62" s="379" t="s">
        <v>120</v>
      </c>
      <c r="AI62" s="379" t="s">
        <v>120</v>
      </c>
      <c r="AJ62" s="430" t="s">
        <v>120</v>
      </c>
    </row>
    <row r="63" spans="1:36" ht="25.5" x14ac:dyDescent="0.2">
      <c r="A63" s="250"/>
      <c r="B63" s="263">
        <f>B60+0.1</f>
        <v>61.70000000000001</v>
      </c>
      <c r="C63" s="469" t="s">
        <v>624</v>
      </c>
      <c r="D63" s="470"/>
      <c r="E63" s="589"/>
      <c r="F63" s="471" t="s">
        <v>623</v>
      </c>
      <c r="G63" s="471">
        <v>2</v>
      </c>
      <c r="H63" s="372">
        <f t="shared" ref="H63:AJ63" si="23">SUM(H64:H65)</f>
        <v>0</v>
      </c>
      <c r="I63" s="375">
        <f t="shared" si="23"/>
        <v>0</v>
      </c>
      <c r="J63" s="375">
        <f t="shared" si="23"/>
        <v>0</v>
      </c>
      <c r="K63" s="375">
        <f t="shared" si="23"/>
        <v>0</v>
      </c>
      <c r="L63" s="373">
        <f t="shared" si="23"/>
        <v>0</v>
      </c>
      <c r="M63" s="373">
        <f t="shared" si="23"/>
        <v>0</v>
      </c>
      <c r="N63" s="373">
        <f t="shared" si="23"/>
        <v>0</v>
      </c>
      <c r="O63" s="373">
        <f t="shared" si="23"/>
        <v>0</v>
      </c>
      <c r="P63" s="373">
        <f t="shared" si="23"/>
        <v>0</v>
      </c>
      <c r="Q63" s="373">
        <f t="shared" si="23"/>
        <v>0</v>
      </c>
      <c r="R63" s="373">
        <f t="shared" si="23"/>
        <v>0</v>
      </c>
      <c r="S63" s="373">
        <f t="shared" si="23"/>
        <v>0</v>
      </c>
      <c r="T63" s="373">
        <f t="shared" si="23"/>
        <v>0</v>
      </c>
      <c r="U63" s="373">
        <f t="shared" si="23"/>
        <v>0</v>
      </c>
      <c r="V63" s="373">
        <f t="shared" si="23"/>
        <v>0</v>
      </c>
      <c r="W63" s="373">
        <f t="shared" si="23"/>
        <v>0</v>
      </c>
      <c r="X63" s="373">
        <f t="shared" si="23"/>
        <v>0</v>
      </c>
      <c r="Y63" s="373">
        <f t="shared" si="23"/>
        <v>0</v>
      </c>
      <c r="Z63" s="373">
        <f t="shared" si="23"/>
        <v>0</v>
      </c>
      <c r="AA63" s="373">
        <f t="shared" si="23"/>
        <v>0</v>
      </c>
      <c r="AB63" s="373">
        <f t="shared" si="23"/>
        <v>0</v>
      </c>
      <c r="AC63" s="373">
        <f t="shared" si="23"/>
        <v>0</v>
      </c>
      <c r="AD63" s="373">
        <f t="shared" si="23"/>
        <v>0</v>
      </c>
      <c r="AE63" s="373">
        <f t="shared" si="23"/>
        <v>0</v>
      </c>
      <c r="AF63" s="373">
        <f t="shared" si="23"/>
        <v>0</v>
      </c>
      <c r="AG63" s="373">
        <f t="shared" si="23"/>
        <v>0</v>
      </c>
      <c r="AH63" s="373">
        <f t="shared" si="23"/>
        <v>0</v>
      </c>
      <c r="AI63" s="373">
        <f t="shared" si="23"/>
        <v>0</v>
      </c>
      <c r="AJ63" s="386">
        <f t="shared" si="23"/>
        <v>0</v>
      </c>
    </row>
    <row r="64" spans="1:36" x14ac:dyDescent="0.2">
      <c r="A64" s="250"/>
      <c r="B64" s="264" t="s">
        <v>120</v>
      </c>
      <c r="C64" s="247"/>
      <c r="D64" s="247"/>
      <c r="E64" s="247"/>
      <c r="F64" s="248" t="s">
        <v>72</v>
      </c>
      <c r="G64" s="248">
        <v>2</v>
      </c>
      <c r="H64" s="372"/>
      <c r="I64" s="375"/>
      <c r="J64" s="375"/>
      <c r="K64" s="375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429"/>
    </row>
    <row r="65" spans="1:36" x14ac:dyDescent="0.2">
      <c r="A65" s="250"/>
      <c r="B65" s="445" t="s">
        <v>120</v>
      </c>
      <c r="C65" s="377" t="s">
        <v>601</v>
      </c>
      <c r="D65" s="378" t="s">
        <v>120</v>
      </c>
      <c r="E65" s="378"/>
      <c r="F65" s="379" t="s">
        <v>120</v>
      </c>
      <c r="G65" s="379"/>
      <c r="H65" s="380" t="s">
        <v>120</v>
      </c>
      <c r="I65" s="381" t="s">
        <v>120</v>
      </c>
      <c r="J65" s="381" t="s">
        <v>120</v>
      </c>
      <c r="K65" s="381" t="s">
        <v>120</v>
      </c>
      <c r="L65" s="379" t="s">
        <v>120</v>
      </c>
      <c r="M65" s="379" t="s">
        <v>120</v>
      </c>
      <c r="N65" s="379" t="s">
        <v>120</v>
      </c>
      <c r="O65" s="379" t="s">
        <v>120</v>
      </c>
      <c r="P65" s="379" t="s">
        <v>120</v>
      </c>
      <c r="Q65" s="379" t="s">
        <v>120</v>
      </c>
      <c r="R65" s="379" t="s">
        <v>120</v>
      </c>
      <c r="S65" s="379" t="s">
        <v>120</v>
      </c>
      <c r="T65" s="379" t="s">
        <v>120</v>
      </c>
      <c r="U65" s="379" t="s">
        <v>120</v>
      </c>
      <c r="V65" s="379" t="s">
        <v>120</v>
      </c>
      <c r="W65" s="379" t="s">
        <v>120</v>
      </c>
      <c r="X65" s="379" t="s">
        <v>120</v>
      </c>
      <c r="Y65" s="379" t="s">
        <v>120</v>
      </c>
      <c r="Z65" s="379" t="s">
        <v>120</v>
      </c>
      <c r="AA65" s="379" t="s">
        <v>120</v>
      </c>
      <c r="AB65" s="379" t="s">
        <v>120</v>
      </c>
      <c r="AC65" s="379" t="s">
        <v>120</v>
      </c>
      <c r="AD65" s="379" t="s">
        <v>120</v>
      </c>
      <c r="AE65" s="379" t="s">
        <v>120</v>
      </c>
      <c r="AF65" s="379" t="s">
        <v>120</v>
      </c>
      <c r="AG65" s="379" t="s">
        <v>120</v>
      </c>
      <c r="AH65" s="379" t="s">
        <v>120</v>
      </c>
      <c r="AI65" s="379" t="s">
        <v>120</v>
      </c>
      <c r="AJ65" s="430" t="s">
        <v>120</v>
      </c>
    </row>
    <row r="66" spans="1:36" ht="25.5" x14ac:dyDescent="0.2">
      <c r="A66" s="250"/>
      <c r="B66" s="263">
        <f>B63+0.1</f>
        <v>61.800000000000011</v>
      </c>
      <c r="C66" s="469" t="s">
        <v>625</v>
      </c>
      <c r="D66" s="470"/>
      <c r="E66" s="589"/>
      <c r="F66" s="471" t="s">
        <v>623</v>
      </c>
      <c r="G66" s="471">
        <v>2</v>
      </c>
      <c r="H66" s="372">
        <f t="shared" ref="H66:AJ66" si="24">SUM(H67:H68)</f>
        <v>0</v>
      </c>
      <c r="I66" s="375">
        <f t="shared" si="24"/>
        <v>0</v>
      </c>
      <c r="J66" s="375">
        <f t="shared" si="24"/>
        <v>0</v>
      </c>
      <c r="K66" s="375">
        <f t="shared" si="24"/>
        <v>0</v>
      </c>
      <c r="L66" s="373">
        <f t="shared" si="24"/>
        <v>0</v>
      </c>
      <c r="M66" s="373">
        <f t="shared" si="24"/>
        <v>0</v>
      </c>
      <c r="N66" s="373">
        <f t="shared" si="24"/>
        <v>0</v>
      </c>
      <c r="O66" s="373">
        <f t="shared" si="24"/>
        <v>0</v>
      </c>
      <c r="P66" s="373">
        <f t="shared" si="24"/>
        <v>0</v>
      </c>
      <c r="Q66" s="373">
        <f t="shared" si="24"/>
        <v>0</v>
      </c>
      <c r="R66" s="373">
        <f t="shared" si="24"/>
        <v>0</v>
      </c>
      <c r="S66" s="373">
        <f t="shared" si="24"/>
        <v>1.0339198360411332E-2</v>
      </c>
      <c r="T66" s="373">
        <f t="shared" si="24"/>
        <v>3.2024839609347579E-2</v>
      </c>
      <c r="U66" s="373">
        <f t="shared" si="24"/>
        <v>5.5493513909398336E-2</v>
      </c>
      <c r="V66" s="373">
        <f t="shared" si="24"/>
        <v>5.5889266230077735E-2</v>
      </c>
      <c r="W66" s="373">
        <f t="shared" si="24"/>
        <v>5.4870323939966305E-2</v>
      </c>
      <c r="X66" s="373">
        <f t="shared" si="24"/>
        <v>5.3869353679887648E-2</v>
      </c>
      <c r="Y66" s="373">
        <f t="shared" si="24"/>
        <v>5.2886717128385802E-2</v>
      </c>
      <c r="Z66" s="373">
        <f t="shared" si="24"/>
        <v>5.1922059717427589E-2</v>
      </c>
      <c r="AA66" s="373">
        <f t="shared" si="24"/>
        <v>5.0975066390432054E-2</v>
      </c>
      <c r="AB66" s="373">
        <f t="shared" si="24"/>
        <v>5.0044745193918563E-2</v>
      </c>
      <c r="AC66" s="373">
        <f t="shared" si="24"/>
        <v>4.9131457151864767E-2</v>
      </c>
      <c r="AD66" s="373">
        <f t="shared" si="24"/>
        <v>4.8234887121561439E-2</v>
      </c>
      <c r="AE66" s="373">
        <f t="shared" si="24"/>
        <v>4.7354043140925249E-2</v>
      </c>
      <c r="AF66" s="373">
        <f t="shared" si="24"/>
        <v>4.6489326321826924E-2</v>
      </c>
      <c r="AG66" s="373">
        <f t="shared" si="24"/>
        <v>4.5640421522956012E-2</v>
      </c>
      <c r="AH66" s="373">
        <f t="shared" si="24"/>
        <v>4.4806376212562928E-2</v>
      </c>
      <c r="AI66" s="373">
        <f t="shared" si="24"/>
        <v>4.3987630931382138E-2</v>
      </c>
      <c r="AJ66" s="386">
        <f t="shared" si="24"/>
        <v>4.3183193709838995E-2</v>
      </c>
    </row>
    <row r="67" spans="1:36" x14ac:dyDescent="0.2">
      <c r="A67" s="250"/>
      <c r="B67" s="264" t="s">
        <v>120</v>
      </c>
      <c r="C67" s="247" t="s">
        <v>808</v>
      </c>
      <c r="D67" s="741" t="s">
        <v>826</v>
      </c>
      <c r="E67" s="247"/>
      <c r="F67" s="248" t="s">
        <v>72</v>
      </c>
      <c r="G67" s="248">
        <v>2</v>
      </c>
      <c r="H67" s="372"/>
      <c r="I67" s="375"/>
      <c r="J67" s="375"/>
      <c r="K67" s="375"/>
      <c r="L67" s="384">
        <v>0</v>
      </c>
      <c r="M67" s="384">
        <v>0</v>
      </c>
      <c r="N67" s="384">
        <v>0</v>
      </c>
      <c r="O67" s="384">
        <v>0</v>
      </c>
      <c r="P67" s="384">
        <v>0</v>
      </c>
      <c r="Q67" s="384">
        <v>0</v>
      </c>
      <c r="R67" s="384">
        <v>0</v>
      </c>
      <c r="S67" s="384">
        <v>1.0339198360411332E-2</v>
      </c>
      <c r="T67" s="384">
        <v>3.2024839609347579E-2</v>
      </c>
      <c r="U67" s="384">
        <v>5.5493513909398336E-2</v>
      </c>
      <c r="V67" s="384">
        <v>5.5889266230077735E-2</v>
      </c>
      <c r="W67" s="384">
        <v>5.4870323939966305E-2</v>
      </c>
      <c r="X67" s="384">
        <v>5.3869353679887648E-2</v>
      </c>
      <c r="Y67" s="384">
        <v>5.2886717128385802E-2</v>
      </c>
      <c r="Z67" s="384">
        <v>5.1922059717427589E-2</v>
      </c>
      <c r="AA67" s="384">
        <v>5.0975066390432054E-2</v>
      </c>
      <c r="AB67" s="384">
        <v>5.0044745193918563E-2</v>
      </c>
      <c r="AC67" s="384">
        <v>4.9131457151864767E-2</v>
      </c>
      <c r="AD67" s="384">
        <v>4.8234887121561439E-2</v>
      </c>
      <c r="AE67" s="384">
        <v>4.7354043140925249E-2</v>
      </c>
      <c r="AF67" s="384">
        <v>4.6489326321826924E-2</v>
      </c>
      <c r="AG67" s="384">
        <v>4.5640421522956012E-2</v>
      </c>
      <c r="AH67" s="384">
        <v>4.4806376212562928E-2</v>
      </c>
      <c r="AI67" s="384">
        <v>4.3987630931382138E-2</v>
      </c>
      <c r="AJ67" s="429">
        <v>4.3183193709838995E-2</v>
      </c>
    </row>
    <row r="68" spans="1:36" x14ac:dyDescent="0.2">
      <c r="A68" s="250"/>
      <c r="B68" s="445" t="s">
        <v>120</v>
      </c>
      <c r="C68" s="377" t="s">
        <v>601</v>
      </c>
      <c r="D68" s="378" t="s">
        <v>120</v>
      </c>
      <c r="E68" s="378"/>
      <c r="F68" s="379" t="s">
        <v>120</v>
      </c>
      <c r="G68" s="379"/>
      <c r="H68" s="380" t="s">
        <v>120</v>
      </c>
      <c r="I68" s="381" t="s">
        <v>120</v>
      </c>
      <c r="J68" s="381" t="s">
        <v>120</v>
      </c>
      <c r="K68" s="381" t="s">
        <v>120</v>
      </c>
      <c r="L68" s="379" t="s">
        <v>120</v>
      </c>
      <c r="M68" s="379" t="s">
        <v>120</v>
      </c>
      <c r="N68" s="379" t="s">
        <v>120</v>
      </c>
      <c r="O68" s="379" t="s">
        <v>120</v>
      </c>
      <c r="P68" s="379" t="s">
        <v>120</v>
      </c>
      <c r="Q68" s="379" t="s">
        <v>120</v>
      </c>
      <c r="R68" s="379" t="s">
        <v>120</v>
      </c>
      <c r="S68" s="379" t="s">
        <v>120</v>
      </c>
      <c r="T68" s="379" t="s">
        <v>120</v>
      </c>
      <c r="U68" s="379" t="s">
        <v>120</v>
      </c>
      <c r="V68" s="379" t="s">
        <v>120</v>
      </c>
      <c r="W68" s="379" t="s">
        <v>120</v>
      </c>
      <c r="X68" s="379" t="s">
        <v>120</v>
      </c>
      <c r="Y68" s="379" t="s">
        <v>120</v>
      </c>
      <c r="Z68" s="379" t="s">
        <v>120</v>
      </c>
      <c r="AA68" s="379" t="s">
        <v>120</v>
      </c>
      <c r="AB68" s="379" t="s">
        <v>120</v>
      </c>
      <c r="AC68" s="379" t="s">
        <v>120</v>
      </c>
      <c r="AD68" s="379" t="s">
        <v>120</v>
      </c>
      <c r="AE68" s="379" t="s">
        <v>120</v>
      </c>
      <c r="AF68" s="379" t="s">
        <v>120</v>
      </c>
      <c r="AG68" s="379" t="s">
        <v>120</v>
      </c>
      <c r="AH68" s="379" t="s">
        <v>120</v>
      </c>
      <c r="AI68" s="379" t="s">
        <v>120</v>
      </c>
      <c r="AJ68" s="430" t="s">
        <v>120</v>
      </c>
    </row>
    <row r="69" spans="1:36" ht="25.5" x14ac:dyDescent="0.2">
      <c r="A69" s="250"/>
      <c r="B69" s="263">
        <f>B66+0.1</f>
        <v>61.900000000000013</v>
      </c>
      <c r="C69" s="469" t="s">
        <v>626</v>
      </c>
      <c r="D69" s="266"/>
      <c r="E69" s="590"/>
      <c r="F69" s="471" t="s">
        <v>623</v>
      </c>
      <c r="G69" s="471">
        <v>2</v>
      </c>
      <c r="H69" s="372">
        <f t="shared" ref="H69:AJ69" si="25">SUM(H70:H71)</f>
        <v>0</v>
      </c>
      <c r="I69" s="375">
        <f t="shared" si="25"/>
        <v>0</v>
      </c>
      <c r="J69" s="375">
        <f t="shared" si="25"/>
        <v>0</v>
      </c>
      <c r="K69" s="375">
        <f t="shared" si="25"/>
        <v>0</v>
      </c>
      <c r="L69" s="373">
        <f t="shared" si="25"/>
        <v>0</v>
      </c>
      <c r="M69" s="373">
        <f t="shared" si="25"/>
        <v>0</v>
      </c>
      <c r="N69" s="373">
        <f t="shared" si="25"/>
        <v>0</v>
      </c>
      <c r="O69" s="373">
        <f t="shared" si="25"/>
        <v>0</v>
      </c>
      <c r="P69" s="373">
        <f t="shared" si="25"/>
        <v>0</v>
      </c>
      <c r="Q69" s="373">
        <f t="shared" si="25"/>
        <v>0</v>
      </c>
      <c r="R69" s="373">
        <f t="shared" si="25"/>
        <v>0</v>
      </c>
      <c r="S69" s="373">
        <f t="shared" si="25"/>
        <v>-1.1417631899546624E-2</v>
      </c>
      <c r="T69" s="373">
        <f t="shared" si="25"/>
        <v>-3.5365201203761826E-2</v>
      </c>
      <c r="U69" s="373">
        <f t="shared" si="25"/>
        <v>-6.0800966186679524E-2</v>
      </c>
      <c r="V69" s="373">
        <f t="shared" si="25"/>
        <v>-5.9761655357310421E-2</v>
      </c>
      <c r="W69" s="373">
        <f t="shared" si="25"/>
        <v>-5.8742713067198991E-2</v>
      </c>
      <c r="X69" s="373">
        <f t="shared" si="25"/>
        <v>-5.7741742807120328E-2</v>
      </c>
      <c r="Y69" s="373">
        <f t="shared" si="25"/>
        <v>-5.6759106255618488E-2</v>
      </c>
      <c r="Z69" s="373">
        <f t="shared" si="25"/>
        <v>-5.5794448844660276E-2</v>
      </c>
      <c r="AA69" s="373">
        <f t="shared" si="25"/>
        <v>-5.4847455517664741E-2</v>
      </c>
      <c r="AB69" s="373">
        <f t="shared" si="25"/>
        <v>-5.391713432115125E-2</v>
      </c>
      <c r="AC69" s="373">
        <f t="shared" si="25"/>
        <v>-5.3003846279097447E-2</v>
      </c>
      <c r="AD69" s="373">
        <f t="shared" si="25"/>
        <v>-5.2107276248794125E-2</v>
      </c>
      <c r="AE69" s="373">
        <f t="shared" si="25"/>
        <v>-5.1226432268157936E-2</v>
      </c>
      <c r="AF69" s="373">
        <f t="shared" si="25"/>
        <v>-5.0361715449059603E-2</v>
      </c>
      <c r="AG69" s="373">
        <f t="shared" si="25"/>
        <v>-4.9512810650188699E-2</v>
      </c>
      <c r="AH69" s="373">
        <f t="shared" si="25"/>
        <v>-4.8678765339795614E-2</v>
      </c>
      <c r="AI69" s="373">
        <f t="shared" si="25"/>
        <v>-4.7860020058614824E-2</v>
      </c>
      <c r="AJ69" s="386">
        <f t="shared" si="25"/>
        <v>-4.7055582837071674E-2</v>
      </c>
    </row>
    <row r="70" spans="1:36" x14ac:dyDescent="0.2">
      <c r="A70" s="250"/>
      <c r="B70" s="264" t="s">
        <v>120</v>
      </c>
      <c r="C70" s="247" t="s">
        <v>808</v>
      </c>
      <c r="D70" s="741" t="s">
        <v>826</v>
      </c>
      <c r="E70" s="247"/>
      <c r="F70" s="248" t="s">
        <v>72</v>
      </c>
      <c r="G70" s="248">
        <v>2</v>
      </c>
      <c r="H70" s="372"/>
      <c r="I70" s="375"/>
      <c r="J70" s="375"/>
      <c r="K70" s="375"/>
      <c r="L70" s="384">
        <v>0</v>
      </c>
      <c r="M70" s="384">
        <v>0</v>
      </c>
      <c r="N70" s="384">
        <v>0</v>
      </c>
      <c r="O70" s="384">
        <v>0</v>
      </c>
      <c r="P70" s="384">
        <v>0</v>
      </c>
      <c r="Q70" s="384">
        <v>0</v>
      </c>
      <c r="R70" s="384">
        <v>0</v>
      </c>
      <c r="S70" s="384">
        <v>-1.1417631899546624E-2</v>
      </c>
      <c r="T70" s="384">
        <v>-3.5365201203761826E-2</v>
      </c>
      <c r="U70" s="384">
        <v>-6.0800966186679524E-2</v>
      </c>
      <c r="V70" s="384">
        <v>-5.9761655357310421E-2</v>
      </c>
      <c r="W70" s="384">
        <v>-5.8742713067198991E-2</v>
      </c>
      <c r="X70" s="384">
        <v>-5.7741742807120328E-2</v>
      </c>
      <c r="Y70" s="384">
        <v>-5.6759106255618488E-2</v>
      </c>
      <c r="Z70" s="384">
        <v>-5.5794448844660276E-2</v>
      </c>
      <c r="AA70" s="384">
        <v>-5.4847455517664741E-2</v>
      </c>
      <c r="AB70" s="384">
        <v>-5.391713432115125E-2</v>
      </c>
      <c r="AC70" s="384">
        <v>-5.3003846279097447E-2</v>
      </c>
      <c r="AD70" s="384">
        <v>-5.2107276248794125E-2</v>
      </c>
      <c r="AE70" s="384">
        <v>-5.1226432268157936E-2</v>
      </c>
      <c r="AF70" s="384">
        <v>-5.0361715449059603E-2</v>
      </c>
      <c r="AG70" s="384">
        <v>-4.9512810650188699E-2</v>
      </c>
      <c r="AH70" s="384">
        <v>-4.8678765339795614E-2</v>
      </c>
      <c r="AI70" s="384">
        <v>-4.7860020058614824E-2</v>
      </c>
      <c r="AJ70" s="429">
        <v>-4.7055582837071674E-2</v>
      </c>
    </row>
    <row r="71" spans="1:36" x14ac:dyDescent="0.2">
      <c r="A71" s="250"/>
      <c r="B71" s="445" t="s">
        <v>120</v>
      </c>
      <c r="C71" s="377" t="s">
        <v>601</v>
      </c>
      <c r="D71" s="378" t="s">
        <v>120</v>
      </c>
      <c r="E71" s="378"/>
      <c r="F71" s="379" t="s">
        <v>120</v>
      </c>
      <c r="G71" s="379"/>
      <c r="H71" s="380" t="s">
        <v>120</v>
      </c>
      <c r="I71" s="381" t="s">
        <v>120</v>
      </c>
      <c r="J71" s="381" t="s">
        <v>120</v>
      </c>
      <c r="K71" s="381" t="s">
        <v>120</v>
      </c>
      <c r="L71" s="379" t="s">
        <v>120</v>
      </c>
      <c r="M71" s="379" t="s">
        <v>120</v>
      </c>
      <c r="N71" s="379" t="s">
        <v>120</v>
      </c>
      <c r="O71" s="379" t="s">
        <v>120</v>
      </c>
      <c r="P71" s="379" t="s">
        <v>120</v>
      </c>
      <c r="Q71" s="379" t="s">
        <v>120</v>
      </c>
      <c r="R71" s="379" t="s">
        <v>120</v>
      </c>
      <c r="S71" s="379" t="s">
        <v>120</v>
      </c>
      <c r="T71" s="379" t="s">
        <v>120</v>
      </c>
      <c r="U71" s="379" t="s">
        <v>120</v>
      </c>
      <c r="V71" s="379" t="s">
        <v>120</v>
      </c>
      <c r="W71" s="379" t="s">
        <v>120</v>
      </c>
      <c r="X71" s="379" t="s">
        <v>120</v>
      </c>
      <c r="Y71" s="379" t="s">
        <v>120</v>
      </c>
      <c r="Z71" s="379" t="s">
        <v>120</v>
      </c>
      <c r="AA71" s="379" t="s">
        <v>120</v>
      </c>
      <c r="AB71" s="379" t="s">
        <v>120</v>
      </c>
      <c r="AC71" s="379" t="s">
        <v>120</v>
      </c>
      <c r="AD71" s="379" t="s">
        <v>120</v>
      </c>
      <c r="AE71" s="379" t="s">
        <v>120</v>
      </c>
      <c r="AF71" s="379" t="s">
        <v>120</v>
      </c>
      <c r="AG71" s="379" t="s">
        <v>120</v>
      </c>
      <c r="AH71" s="379" t="s">
        <v>120</v>
      </c>
      <c r="AI71" s="379" t="s">
        <v>120</v>
      </c>
      <c r="AJ71" s="430" t="s">
        <v>120</v>
      </c>
    </row>
    <row r="72" spans="1:36" ht="25.5" x14ac:dyDescent="0.2">
      <c r="A72" s="250"/>
      <c r="B72" s="267">
        <f>B45</f>
        <v>61.1</v>
      </c>
      <c r="C72" s="469" t="s">
        <v>627</v>
      </c>
      <c r="D72" s="470"/>
      <c r="E72" s="589"/>
      <c r="F72" s="471" t="s">
        <v>623</v>
      </c>
      <c r="G72" s="471">
        <v>2</v>
      </c>
      <c r="H72" s="372">
        <f t="shared" ref="H72:AJ72" si="26">SUM(H73:H74)</f>
        <v>0</v>
      </c>
      <c r="I72" s="375">
        <f t="shared" si="26"/>
        <v>0</v>
      </c>
      <c r="J72" s="375">
        <f t="shared" si="26"/>
        <v>0</v>
      </c>
      <c r="K72" s="375">
        <f t="shared" si="26"/>
        <v>0</v>
      </c>
      <c r="L72" s="373">
        <f t="shared" si="26"/>
        <v>0</v>
      </c>
      <c r="M72" s="373">
        <f t="shared" si="26"/>
        <v>0</v>
      </c>
      <c r="N72" s="373">
        <f t="shared" si="26"/>
        <v>0</v>
      </c>
      <c r="O72" s="373">
        <f t="shared" si="26"/>
        <v>0</v>
      </c>
      <c r="P72" s="373">
        <f t="shared" si="26"/>
        <v>0</v>
      </c>
      <c r="Q72" s="373">
        <f t="shared" si="26"/>
        <v>0</v>
      </c>
      <c r="R72" s="373">
        <f t="shared" si="26"/>
        <v>0</v>
      </c>
      <c r="S72" s="373">
        <f t="shared" si="26"/>
        <v>0</v>
      </c>
      <c r="T72" s="373">
        <f t="shared" si="26"/>
        <v>0</v>
      </c>
      <c r="U72" s="373">
        <f t="shared" si="26"/>
        <v>0</v>
      </c>
      <c r="V72" s="373">
        <f t="shared" si="26"/>
        <v>0</v>
      </c>
      <c r="W72" s="373">
        <f t="shared" si="26"/>
        <v>0</v>
      </c>
      <c r="X72" s="373">
        <f t="shared" si="26"/>
        <v>0</v>
      </c>
      <c r="Y72" s="373">
        <f t="shared" si="26"/>
        <v>0</v>
      </c>
      <c r="Z72" s="373">
        <f t="shared" si="26"/>
        <v>0</v>
      </c>
      <c r="AA72" s="373">
        <f t="shared" si="26"/>
        <v>0</v>
      </c>
      <c r="AB72" s="373">
        <f t="shared" si="26"/>
        <v>0</v>
      </c>
      <c r="AC72" s="373">
        <f t="shared" si="26"/>
        <v>0</v>
      </c>
      <c r="AD72" s="373">
        <f t="shared" si="26"/>
        <v>0</v>
      </c>
      <c r="AE72" s="373">
        <f t="shared" si="26"/>
        <v>0</v>
      </c>
      <c r="AF72" s="373">
        <f t="shared" si="26"/>
        <v>0</v>
      </c>
      <c r="AG72" s="373">
        <f t="shared" si="26"/>
        <v>0</v>
      </c>
      <c r="AH72" s="373">
        <f t="shared" si="26"/>
        <v>0</v>
      </c>
      <c r="AI72" s="373">
        <f t="shared" si="26"/>
        <v>0</v>
      </c>
      <c r="AJ72" s="386">
        <f t="shared" si="26"/>
        <v>0</v>
      </c>
    </row>
    <row r="73" spans="1:36" x14ac:dyDescent="0.2">
      <c r="A73" s="250"/>
      <c r="B73" s="264" t="s">
        <v>120</v>
      </c>
      <c r="C73" s="247"/>
      <c r="D73" s="247"/>
      <c r="E73" s="247"/>
      <c r="F73" s="248" t="s">
        <v>72</v>
      </c>
      <c r="G73" s="248">
        <v>2</v>
      </c>
      <c r="H73" s="372"/>
      <c r="I73" s="375"/>
      <c r="J73" s="375"/>
      <c r="K73" s="375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84"/>
      <c r="AF73" s="384"/>
      <c r="AG73" s="384"/>
      <c r="AH73" s="384"/>
      <c r="AI73" s="384"/>
      <c r="AJ73" s="429"/>
    </row>
    <row r="74" spans="1:36" ht="15.75" thickBot="1" x14ac:dyDescent="0.25">
      <c r="A74" s="250"/>
      <c r="B74" s="472" t="s">
        <v>120</v>
      </c>
      <c r="C74" s="377" t="s">
        <v>601</v>
      </c>
      <c r="D74" s="378" t="s">
        <v>120</v>
      </c>
      <c r="E74" s="591"/>
      <c r="F74" s="473" t="s">
        <v>120</v>
      </c>
      <c r="G74" s="473"/>
      <c r="H74" s="474" t="s">
        <v>120</v>
      </c>
      <c r="I74" s="475" t="s">
        <v>120</v>
      </c>
      <c r="J74" s="475" t="s">
        <v>120</v>
      </c>
      <c r="K74" s="475" t="s">
        <v>120</v>
      </c>
      <c r="L74" s="473" t="s">
        <v>120</v>
      </c>
      <c r="M74" s="473" t="s">
        <v>120</v>
      </c>
      <c r="N74" s="473" t="s">
        <v>120</v>
      </c>
      <c r="O74" s="473" t="s">
        <v>120</v>
      </c>
      <c r="P74" s="473" t="s">
        <v>120</v>
      </c>
      <c r="Q74" s="473" t="s">
        <v>120</v>
      </c>
      <c r="R74" s="473" t="s">
        <v>120</v>
      </c>
      <c r="S74" s="473" t="s">
        <v>120</v>
      </c>
      <c r="T74" s="473" t="s">
        <v>120</v>
      </c>
      <c r="U74" s="473" t="s">
        <v>120</v>
      </c>
      <c r="V74" s="473" t="s">
        <v>120</v>
      </c>
      <c r="W74" s="473" t="s">
        <v>120</v>
      </c>
      <c r="X74" s="473" t="s">
        <v>120</v>
      </c>
      <c r="Y74" s="473" t="s">
        <v>120</v>
      </c>
      <c r="Z74" s="473" t="s">
        <v>120</v>
      </c>
      <c r="AA74" s="473" t="s">
        <v>120</v>
      </c>
      <c r="AB74" s="473" t="s">
        <v>120</v>
      </c>
      <c r="AC74" s="473" t="s">
        <v>120</v>
      </c>
      <c r="AD74" s="473" t="s">
        <v>120</v>
      </c>
      <c r="AE74" s="473" t="s">
        <v>120</v>
      </c>
      <c r="AF74" s="473" t="s">
        <v>120</v>
      </c>
      <c r="AG74" s="473" t="s">
        <v>120</v>
      </c>
      <c r="AH74" s="473" t="s">
        <v>120</v>
      </c>
      <c r="AI74" s="473" t="s">
        <v>120</v>
      </c>
      <c r="AJ74" s="476" t="s">
        <v>120</v>
      </c>
    </row>
    <row r="75" spans="1:36" x14ac:dyDescent="0.2">
      <c r="A75" s="250"/>
      <c r="B75" s="242"/>
      <c r="C75" s="250"/>
      <c r="D75" s="268"/>
      <c r="E75" s="268"/>
      <c r="F75" s="231"/>
      <c r="G75" s="231"/>
      <c r="H75" s="231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</row>
    <row r="76" spans="1:36" x14ac:dyDescent="0.2">
      <c r="A76" s="250"/>
      <c r="B76" s="242"/>
      <c r="C76" s="154" t="str">
        <f>'TITLE PAGE'!B9</f>
        <v>Company:</v>
      </c>
      <c r="D76" s="270" t="str">
        <f>'TITLE PAGE'!D9</f>
        <v>Hafren Dyfrdwy</v>
      </c>
      <c r="E76" s="592"/>
      <c r="F76" s="231"/>
      <c r="G76" s="231"/>
      <c r="H76" s="231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</row>
    <row r="77" spans="1:36" x14ac:dyDescent="0.2">
      <c r="A77" s="250"/>
      <c r="B77" s="242"/>
      <c r="C77" s="158" t="str">
        <f>'TITLE PAGE'!B10</f>
        <v>Resource Zone Name:</v>
      </c>
      <c r="D77" s="163" t="str">
        <f>'TITLE PAGE'!D10</f>
        <v>Llanfyllin</v>
      </c>
      <c r="E77" s="592"/>
      <c r="F77" s="231"/>
      <c r="G77" s="231"/>
      <c r="H77" s="231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</row>
    <row r="78" spans="1:36" x14ac:dyDescent="0.2">
      <c r="A78" s="250"/>
      <c r="B78" s="242"/>
      <c r="C78" s="158" t="str">
        <f>'TITLE PAGE'!B11</f>
        <v>Resource Zone Number:</v>
      </c>
      <c r="D78" s="163">
        <f>'TITLE PAGE'!D11</f>
        <v>3</v>
      </c>
      <c r="E78" s="592"/>
      <c r="F78" s="231"/>
      <c r="G78" s="231"/>
      <c r="H78" s="231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</row>
    <row r="79" spans="1:36" x14ac:dyDescent="0.2">
      <c r="A79" s="250"/>
      <c r="B79" s="242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592"/>
      <c r="F79" s="231"/>
      <c r="G79" s="231"/>
      <c r="H79" s="231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</row>
    <row r="80" spans="1:36" x14ac:dyDescent="0.2">
      <c r="A80" s="250"/>
      <c r="B80" s="250"/>
      <c r="C80" s="166" t="str">
        <f>'TITLE PAGE'!B13</f>
        <v xml:space="preserve">Chosen Level of Service:  </v>
      </c>
      <c r="D80" s="271" t="str">
        <f>'TITLE PAGE'!D13</f>
        <v>No more than 1 in 40 years</v>
      </c>
      <c r="E80" s="592"/>
      <c r="F80" s="231"/>
      <c r="G80" s="231"/>
      <c r="H80" s="231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0"/>
    </row>
    <row r="81" spans="1:36" x14ac:dyDescent="0.2">
      <c r="A81" s="250"/>
      <c r="B81" s="250"/>
      <c r="C81" s="250"/>
      <c r="D81" s="250"/>
      <c r="E81" s="250"/>
      <c r="F81" s="231"/>
      <c r="G81" s="231"/>
      <c r="H81" s="231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  <c r="AI81" s="250"/>
      <c r="AJ81" s="250"/>
    </row>
  </sheetData>
  <sheetProtection algorithmName="SHA-512" hashValue="Wk00J1NeeGJk3/DVsQauc88g7ZLSUeB3cQqarFYnfGup9RlIYv3tmGTyCjgWOc3koPtFRdXTng5ZiRCIebGMcw==" saltValue="chLMiGhuEiwm0XiosRirmA==" spinCount="100000" sheet="1" objects="1" scenarios="1"/>
  <mergeCells count="1">
    <mergeCell ref="H2:AJ2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zoomScale="80" zoomScaleNormal="80" workbookViewId="0">
      <selection activeCell="H37" sqref="H37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88671875" customWidth="1"/>
    <col min="5" max="5" width="34.109375" customWidth="1"/>
    <col min="6" max="6" width="6.109375" customWidth="1"/>
    <col min="7" max="7" width="8.44140625" customWidth="1"/>
    <col min="8" max="8" width="15.44140625" customWidth="1"/>
    <col min="9" max="9" width="12.109375" customWidth="1"/>
    <col min="10" max="10" width="12.6640625" customWidth="1"/>
    <col min="11" max="11" width="12" customWidth="1"/>
    <col min="12" max="36" width="11.44140625" customWidth="1"/>
    <col min="257" max="257" width="2.109375" customWidth="1"/>
    <col min="258" max="258" width="7.88671875" customWidth="1"/>
    <col min="259" max="259" width="5.6640625" customWidth="1"/>
    <col min="260" max="260" width="39.88671875" customWidth="1"/>
    <col min="261" max="261" width="34.109375" customWidth="1"/>
    <col min="262" max="262" width="6.109375" customWidth="1"/>
    <col min="263" max="263" width="8.44140625" customWidth="1"/>
    <col min="264" max="264" width="15.44140625" customWidth="1"/>
    <col min="265" max="265" width="12.1093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88671875" customWidth="1"/>
    <col min="517" max="517" width="34.109375" customWidth="1"/>
    <col min="518" max="518" width="6.109375" customWidth="1"/>
    <col min="519" max="519" width="8.44140625" customWidth="1"/>
    <col min="520" max="520" width="15.44140625" customWidth="1"/>
    <col min="521" max="521" width="12.1093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88671875" customWidth="1"/>
    <col min="773" max="773" width="34.109375" customWidth="1"/>
    <col min="774" max="774" width="6.109375" customWidth="1"/>
    <col min="775" max="775" width="8.44140625" customWidth="1"/>
    <col min="776" max="776" width="15.44140625" customWidth="1"/>
    <col min="777" max="777" width="12.1093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88671875" customWidth="1"/>
    <col min="1029" max="1029" width="34.109375" customWidth="1"/>
    <col min="1030" max="1030" width="6.109375" customWidth="1"/>
    <col min="1031" max="1031" width="8.44140625" customWidth="1"/>
    <col min="1032" max="1032" width="15.44140625" customWidth="1"/>
    <col min="1033" max="1033" width="12.1093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88671875" customWidth="1"/>
    <col min="1285" max="1285" width="34.109375" customWidth="1"/>
    <col min="1286" max="1286" width="6.109375" customWidth="1"/>
    <col min="1287" max="1287" width="8.44140625" customWidth="1"/>
    <col min="1288" max="1288" width="15.44140625" customWidth="1"/>
    <col min="1289" max="1289" width="12.1093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88671875" customWidth="1"/>
    <col min="1541" max="1541" width="34.109375" customWidth="1"/>
    <col min="1542" max="1542" width="6.109375" customWidth="1"/>
    <col min="1543" max="1543" width="8.44140625" customWidth="1"/>
    <col min="1544" max="1544" width="15.44140625" customWidth="1"/>
    <col min="1545" max="1545" width="12.1093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88671875" customWidth="1"/>
    <col min="1797" max="1797" width="34.109375" customWidth="1"/>
    <col min="1798" max="1798" width="6.109375" customWidth="1"/>
    <col min="1799" max="1799" width="8.44140625" customWidth="1"/>
    <col min="1800" max="1800" width="15.44140625" customWidth="1"/>
    <col min="1801" max="1801" width="12.1093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88671875" customWidth="1"/>
    <col min="2053" max="2053" width="34.109375" customWidth="1"/>
    <col min="2054" max="2054" width="6.109375" customWidth="1"/>
    <col min="2055" max="2055" width="8.44140625" customWidth="1"/>
    <col min="2056" max="2056" width="15.44140625" customWidth="1"/>
    <col min="2057" max="2057" width="12.1093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88671875" customWidth="1"/>
    <col min="2309" max="2309" width="34.109375" customWidth="1"/>
    <col min="2310" max="2310" width="6.109375" customWidth="1"/>
    <col min="2311" max="2311" width="8.44140625" customWidth="1"/>
    <col min="2312" max="2312" width="15.44140625" customWidth="1"/>
    <col min="2313" max="2313" width="12.1093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88671875" customWidth="1"/>
    <col min="2565" max="2565" width="34.109375" customWidth="1"/>
    <col min="2566" max="2566" width="6.109375" customWidth="1"/>
    <col min="2567" max="2567" width="8.44140625" customWidth="1"/>
    <col min="2568" max="2568" width="15.44140625" customWidth="1"/>
    <col min="2569" max="2569" width="12.1093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88671875" customWidth="1"/>
    <col min="2821" max="2821" width="34.109375" customWidth="1"/>
    <col min="2822" max="2822" width="6.109375" customWidth="1"/>
    <col min="2823" max="2823" width="8.44140625" customWidth="1"/>
    <col min="2824" max="2824" width="15.44140625" customWidth="1"/>
    <col min="2825" max="2825" width="12.1093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88671875" customWidth="1"/>
    <col min="3077" max="3077" width="34.109375" customWidth="1"/>
    <col min="3078" max="3078" width="6.109375" customWidth="1"/>
    <col min="3079" max="3079" width="8.44140625" customWidth="1"/>
    <col min="3080" max="3080" width="15.44140625" customWidth="1"/>
    <col min="3081" max="3081" width="12.1093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88671875" customWidth="1"/>
    <col min="3333" max="3333" width="34.109375" customWidth="1"/>
    <col min="3334" max="3334" width="6.109375" customWidth="1"/>
    <col min="3335" max="3335" width="8.44140625" customWidth="1"/>
    <col min="3336" max="3336" width="15.44140625" customWidth="1"/>
    <col min="3337" max="3337" width="12.1093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88671875" customWidth="1"/>
    <col min="3589" max="3589" width="34.109375" customWidth="1"/>
    <col min="3590" max="3590" width="6.109375" customWidth="1"/>
    <col min="3591" max="3591" width="8.44140625" customWidth="1"/>
    <col min="3592" max="3592" width="15.44140625" customWidth="1"/>
    <col min="3593" max="3593" width="12.1093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88671875" customWidth="1"/>
    <col min="3845" max="3845" width="34.109375" customWidth="1"/>
    <col min="3846" max="3846" width="6.109375" customWidth="1"/>
    <col min="3847" max="3847" width="8.44140625" customWidth="1"/>
    <col min="3848" max="3848" width="15.44140625" customWidth="1"/>
    <col min="3849" max="3849" width="12.1093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88671875" customWidth="1"/>
    <col min="4101" max="4101" width="34.109375" customWidth="1"/>
    <col min="4102" max="4102" width="6.109375" customWidth="1"/>
    <col min="4103" max="4103" width="8.44140625" customWidth="1"/>
    <col min="4104" max="4104" width="15.44140625" customWidth="1"/>
    <col min="4105" max="4105" width="12.1093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88671875" customWidth="1"/>
    <col min="4357" max="4357" width="34.109375" customWidth="1"/>
    <col min="4358" max="4358" width="6.109375" customWidth="1"/>
    <col min="4359" max="4359" width="8.44140625" customWidth="1"/>
    <col min="4360" max="4360" width="15.44140625" customWidth="1"/>
    <col min="4361" max="4361" width="12.1093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88671875" customWidth="1"/>
    <col min="4613" max="4613" width="34.109375" customWidth="1"/>
    <col min="4614" max="4614" width="6.109375" customWidth="1"/>
    <col min="4615" max="4615" width="8.44140625" customWidth="1"/>
    <col min="4616" max="4616" width="15.44140625" customWidth="1"/>
    <col min="4617" max="4617" width="12.1093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88671875" customWidth="1"/>
    <col min="4869" max="4869" width="34.109375" customWidth="1"/>
    <col min="4870" max="4870" width="6.109375" customWidth="1"/>
    <col min="4871" max="4871" width="8.44140625" customWidth="1"/>
    <col min="4872" max="4872" width="15.44140625" customWidth="1"/>
    <col min="4873" max="4873" width="12.1093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88671875" customWidth="1"/>
    <col min="5125" max="5125" width="34.109375" customWidth="1"/>
    <col min="5126" max="5126" width="6.109375" customWidth="1"/>
    <col min="5127" max="5127" width="8.44140625" customWidth="1"/>
    <col min="5128" max="5128" width="15.44140625" customWidth="1"/>
    <col min="5129" max="5129" width="12.1093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88671875" customWidth="1"/>
    <col min="5381" max="5381" width="34.109375" customWidth="1"/>
    <col min="5382" max="5382" width="6.109375" customWidth="1"/>
    <col min="5383" max="5383" width="8.44140625" customWidth="1"/>
    <col min="5384" max="5384" width="15.44140625" customWidth="1"/>
    <col min="5385" max="5385" width="12.1093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88671875" customWidth="1"/>
    <col min="5637" max="5637" width="34.109375" customWidth="1"/>
    <col min="5638" max="5638" width="6.109375" customWidth="1"/>
    <col min="5639" max="5639" width="8.44140625" customWidth="1"/>
    <col min="5640" max="5640" width="15.44140625" customWidth="1"/>
    <col min="5641" max="5641" width="12.1093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88671875" customWidth="1"/>
    <col min="5893" max="5893" width="34.109375" customWidth="1"/>
    <col min="5894" max="5894" width="6.109375" customWidth="1"/>
    <col min="5895" max="5895" width="8.44140625" customWidth="1"/>
    <col min="5896" max="5896" width="15.44140625" customWidth="1"/>
    <col min="5897" max="5897" width="12.1093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88671875" customWidth="1"/>
    <col min="6149" max="6149" width="34.109375" customWidth="1"/>
    <col min="6150" max="6150" width="6.109375" customWidth="1"/>
    <col min="6151" max="6151" width="8.44140625" customWidth="1"/>
    <col min="6152" max="6152" width="15.44140625" customWidth="1"/>
    <col min="6153" max="6153" width="12.1093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88671875" customWidth="1"/>
    <col min="6405" max="6405" width="34.109375" customWidth="1"/>
    <col min="6406" max="6406" width="6.109375" customWidth="1"/>
    <col min="6407" max="6407" width="8.44140625" customWidth="1"/>
    <col min="6408" max="6408" width="15.44140625" customWidth="1"/>
    <col min="6409" max="6409" width="12.1093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88671875" customWidth="1"/>
    <col min="6661" max="6661" width="34.109375" customWidth="1"/>
    <col min="6662" max="6662" width="6.109375" customWidth="1"/>
    <col min="6663" max="6663" width="8.44140625" customWidth="1"/>
    <col min="6664" max="6664" width="15.44140625" customWidth="1"/>
    <col min="6665" max="6665" width="12.1093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88671875" customWidth="1"/>
    <col min="6917" max="6917" width="34.109375" customWidth="1"/>
    <col min="6918" max="6918" width="6.109375" customWidth="1"/>
    <col min="6919" max="6919" width="8.44140625" customWidth="1"/>
    <col min="6920" max="6920" width="15.44140625" customWidth="1"/>
    <col min="6921" max="6921" width="12.1093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88671875" customWidth="1"/>
    <col min="7173" max="7173" width="34.109375" customWidth="1"/>
    <col min="7174" max="7174" width="6.109375" customWidth="1"/>
    <col min="7175" max="7175" width="8.44140625" customWidth="1"/>
    <col min="7176" max="7176" width="15.44140625" customWidth="1"/>
    <col min="7177" max="7177" width="12.1093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88671875" customWidth="1"/>
    <col min="7429" max="7429" width="34.109375" customWidth="1"/>
    <col min="7430" max="7430" width="6.109375" customWidth="1"/>
    <col min="7431" max="7431" width="8.44140625" customWidth="1"/>
    <col min="7432" max="7432" width="15.44140625" customWidth="1"/>
    <col min="7433" max="7433" width="12.1093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88671875" customWidth="1"/>
    <col min="7685" max="7685" width="34.109375" customWidth="1"/>
    <col min="7686" max="7686" width="6.109375" customWidth="1"/>
    <col min="7687" max="7687" width="8.44140625" customWidth="1"/>
    <col min="7688" max="7688" width="15.44140625" customWidth="1"/>
    <col min="7689" max="7689" width="12.1093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88671875" customWidth="1"/>
    <col min="7941" max="7941" width="34.109375" customWidth="1"/>
    <col min="7942" max="7942" width="6.109375" customWidth="1"/>
    <col min="7943" max="7943" width="8.44140625" customWidth="1"/>
    <col min="7944" max="7944" width="15.44140625" customWidth="1"/>
    <col min="7945" max="7945" width="12.1093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88671875" customWidth="1"/>
    <col min="8197" max="8197" width="34.109375" customWidth="1"/>
    <col min="8198" max="8198" width="6.109375" customWidth="1"/>
    <col min="8199" max="8199" width="8.44140625" customWidth="1"/>
    <col min="8200" max="8200" width="15.44140625" customWidth="1"/>
    <col min="8201" max="8201" width="12.1093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88671875" customWidth="1"/>
    <col min="8453" max="8453" width="34.109375" customWidth="1"/>
    <col min="8454" max="8454" width="6.109375" customWidth="1"/>
    <col min="8455" max="8455" width="8.44140625" customWidth="1"/>
    <col min="8456" max="8456" width="15.44140625" customWidth="1"/>
    <col min="8457" max="8457" width="12.1093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88671875" customWidth="1"/>
    <col min="8709" max="8709" width="34.109375" customWidth="1"/>
    <col min="8710" max="8710" width="6.109375" customWidth="1"/>
    <col min="8711" max="8711" width="8.44140625" customWidth="1"/>
    <col min="8712" max="8712" width="15.44140625" customWidth="1"/>
    <col min="8713" max="8713" width="12.1093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88671875" customWidth="1"/>
    <col min="8965" max="8965" width="34.109375" customWidth="1"/>
    <col min="8966" max="8966" width="6.109375" customWidth="1"/>
    <col min="8967" max="8967" width="8.44140625" customWidth="1"/>
    <col min="8968" max="8968" width="15.44140625" customWidth="1"/>
    <col min="8969" max="8969" width="12.1093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88671875" customWidth="1"/>
    <col min="9221" max="9221" width="34.109375" customWidth="1"/>
    <col min="9222" max="9222" width="6.109375" customWidth="1"/>
    <col min="9223" max="9223" width="8.44140625" customWidth="1"/>
    <col min="9224" max="9224" width="15.44140625" customWidth="1"/>
    <col min="9225" max="9225" width="12.1093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88671875" customWidth="1"/>
    <col min="9477" max="9477" width="34.109375" customWidth="1"/>
    <col min="9478" max="9478" width="6.109375" customWidth="1"/>
    <col min="9479" max="9479" width="8.44140625" customWidth="1"/>
    <col min="9480" max="9480" width="15.44140625" customWidth="1"/>
    <col min="9481" max="9481" width="12.1093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88671875" customWidth="1"/>
    <col min="9733" max="9733" width="34.109375" customWidth="1"/>
    <col min="9734" max="9734" width="6.109375" customWidth="1"/>
    <col min="9735" max="9735" width="8.44140625" customWidth="1"/>
    <col min="9736" max="9736" width="15.44140625" customWidth="1"/>
    <col min="9737" max="9737" width="12.1093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88671875" customWidth="1"/>
    <col min="9989" max="9989" width="34.109375" customWidth="1"/>
    <col min="9990" max="9990" width="6.109375" customWidth="1"/>
    <col min="9991" max="9991" width="8.44140625" customWidth="1"/>
    <col min="9992" max="9992" width="15.44140625" customWidth="1"/>
    <col min="9993" max="9993" width="12.1093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88671875" customWidth="1"/>
    <col min="10245" max="10245" width="34.109375" customWidth="1"/>
    <col min="10246" max="10246" width="6.109375" customWidth="1"/>
    <col min="10247" max="10247" width="8.44140625" customWidth="1"/>
    <col min="10248" max="10248" width="15.44140625" customWidth="1"/>
    <col min="10249" max="10249" width="12.1093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88671875" customWidth="1"/>
    <col min="10501" max="10501" width="34.109375" customWidth="1"/>
    <col min="10502" max="10502" width="6.109375" customWidth="1"/>
    <col min="10503" max="10503" width="8.44140625" customWidth="1"/>
    <col min="10504" max="10504" width="15.44140625" customWidth="1"/>
    <col min="10505" max="10505" width="12.1093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88671875" customWidth="1"/>
    <col min="10757" max="10757" width="34.109375" customWidth="1"/>
    <col min="10758" max="10758" width="6.109375" customWidth="1"/>
    <col min="10759" max="10759" width="8.44140625" customWidth="1"/>
    <col min="10760" max="10760" width="15.44140625" customWidth="1"/>
    <col min="10761" max="10761" width="12.1093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88671875" customWidth="1"/>
    <col min="11013" max="11013" width="34.109375" customWidth="1"/>
    <col min="11014" max="11014" width="6.109375" customWidth="1"/>
    <col min="11015" max="11015" width="8.44140625" customWidth="1"/>
    <col min="11016" max="11016" width="15.44140625" customWidth="1"/>
    <col min="11017" max="11017" width="12.1093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88671875" customWidth="1"/>
    <col min="11269" max="11269" width="34.109375" customWidth="1"/>
    <col min="11270" max="11270" width="6.109375" customWidth="1"/>
    <col min="11271" max="11271" width="8.44140625" customWidth="1"/>
    <col min="11272" max="11272" width="15.44140625" customWidth="1"/>
    <col min="11273" max="11273" width="12.1093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88671875" customWidth="1"/>
    <col min="11525" max="11525" width="34.109375" customWidth="1"/>
    <col min="11526" max="11526" width="6.109375" customWidth="1"/>
    <col min="11527" max="11527" width="8.44140625" customWidth="1"/>
    <col min="11528" max="11528" width="15.44140625" customWidth="1"/>
    <col min="11529" max="11529" width="12.1093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88671875" customWidth="1"/>
    <col min="11781" max="11781" width="34.109375" customWidth="1"/>
    <col min="11782" max="11782" width="6.109375" customWidth="1"/>
    <col min="11783" max="11783" width="8.44140625" customWidth="1"/>
    <col min="11784" max="11784" width="15.44140625" customWidth="1"/>
    <col min="11785" max="11785" width="12.1093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88671875" customWidth="1"/>
    <col min="12037" max="12037" width="34.109375" customWidth="1"/>
    <col min="12038" max="12038" width="6.109375" customWidth="1"/>
    <col min="12039" max="12039" width="8.44140625" customWidth="1"/>
    <col min="12040" max="12040" width="15.44140625" customWidth="1"/>
    <col min="12041" max="12041" width="12.1093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88671875" customWidth="1"/>
    <col min="12293" max="12293" width="34.109375" customWidth="1"/>
    <col min="12294" max="12294" width="6.109375" customWidth="1"/>
    <col min="12295" max="12295" width="8.44140625" customWidth="1"/>
    <col min="12296" max="12296" width="15.44140625" customWidth="1"/>
    <col min="12297" max="12297" width="12.1093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88671875" customWidth="1"/>
    <col min="12549" max="12549" width="34.109375" customWidth="1"/>
    <col min="12550" max="12550" width="6.109375" customWidth="1"/>
    <col min="12551" max="12551" width="8.44140625" customWidth="1"/>
    <col min="12552" max="12552" width="15.44140625" customWidth="1"/>
    <col min="12553" max="12553" width="12.1093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88671875" customWidth="1"/>
    <col min="12805" max="12805" width="34.109375" customWidth="1"/>
    <col min="12806" max="12806" width="6.109375" customWidth="1"/>
    <col min="12807" max="12807" width="8.44140625" customWidth="1"/>
    <col min="12808" max="12808" width="15.44140625" customWidth="1"/>
    <col min="12809" max="12809" width="12.1093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88671875" customWidth="1"/>
    <col min="13061" max="13061" width="34.109375" customWidth="1"/>
    <col min="13062" max="13062" width="6.109375" customWidth="1"/>
    <col min="13063" max="13063" width="8.44140625" customWidth="1"/>
    <col min="13064" max="13064" width="15.44140625" customWidth="1"/>
    <col min="13065" max="13065" width="12.1093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88671875" customWidth="1"/>
    <col min="13317" max="13317" width="34.109375" customWidth="1"/>
    <col min="13318" max="13318" width="6.109375" customWidth="1"/>
    <col min="13319" max="13319" width="8.44140625" customWidth="1"/>
    <col min="13320" max="13320" width="15.44140625" customWidth="1"/>
    <col min="13321" max="13321" width="12.1093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88671875" customWidth="1"/>
    <col min="13573" max="13573" width="34.109375" customWidth="1"/>
    <col min="13574" max="13574" width="6.109375" customWidth="1"/>
    <col min="13575" max="13575" width="8.44140625" customWidth="1"/>
    <col min="13576" max="13576" width="15.44140625" customWidth="1"/>
    <col min="13577" max="13577" width="12.1093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88671875" customWidth="1"/>
    <col min="13829" max="13829" width="34.109375" customWidth="1"/>
    <col min="13830" max="13830" width="6.109375" customWidth="1"/>
    <col min="13831" max="13831" width="8.44140625" customWidth="1"/>
    <col min="13832" max="13832" width="15.44140625" customWidth="1"/>
    <col min="13833" max="13833" width="12.1093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88671875" customWidth="1"/>
    <col min="14085" max="14085" width="34.109375" customWidth="1"/>
    <col min="14086" max="14086" width="6.109375" customWidth="1"/>
    <col min="14087" max="14087" width="8.44140625" customWidth="1"/>
    <col min="14088" max="14088" width="15.44140625" customWidth="1"/>
    <col min="14089" max="14089" width="12.1093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88671875" customWidth="1"/>
    <col min="14341" max="14341" width="34.109375" customWidth="1"/>
    <col min="14342" max="14342" width="6.109375" customWidth="1"/>
    <col min="14343" max="14343" width="8.44140625" customWidth="1"/>
    <col min="14344" max="14344" width="15.44140625" customWidth="1"/>
    <col min="14345" max="14345" width="12.1093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88671875" customWidth="1"/>
    <col min="14597" max="14597" width="34.109375" customWidth="1"/>
    <col min="14598" max="14598" width="6.109375" customWidth="1"/>
    <col min="14599" max="14599" width="8.44140625" customWidth="1"/>
    <col min="14600" max="14600" width="15.44140625" customWidth="1"/>
    <col min="14601" max="14601" width="12.1093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88671875" customWidth="1"/>
    <col min="14853" max="14853" width="34.109375" customWidth="1"/>
    <col min="14854" max="14854" width="6.109375" customWidth="1"/>
    <col min="14855" max="14855" width="8.44140625" customWidth="1"/>
    <col min="14856" max="14856" width="15.44140625" customWidth="1"/>
    <col min="14857" max="14857" width="12.1093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88671875" customWidth="1"/>
    <col min="15109" max="15109" width="34.109375" customWidth="1"/>
    <col min="15110" max="15110" width="6.109375" customWidth="1"/>
    <col min="15111" max="15111" width="8.44140625" customWidth="1"/>
    <col min="15112" max="15112" width="15.44140625" customWidth="1"/>
    <col min="15113" max="15113" width="12.1093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88671875" customWidth="1"/>
    <col min="15365" max="15365" width="34.109375" customWidth="1"/>
    <col min="15366" max="15366" width="6.109375" customWidth="1"/>
    <col min="15367" max="15367" width="8.44140625" customWidth="1"/>
    <col min="15368" max="15368" width="15.44140625" customWidth="1"/>
    <col min="15369" max="15369" width="12.1093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88671875" customWidth="1"/>
    <col min="15621" max="15621" width="34.109375" customWidth="1"/>
    <col min="15622" max="15622" width="6.109375" customWidth="1"/>
    <col min="15623" max="15623" width="8.44140625" customWidth="1"/>
    <col min="15624" max="15624" width="15.44140625" customWidth="1"/>
    <col min="15625" max="15625" width="12.1093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88671875" customWidth="1"/>
    <col min="15877" max="15877" width="34.109375" customWidth="1"/>
    <col min="15878" max="15878" width="6.109375" customWidth="1"/>
    <col min="15879" max="15879" width="8.44140625" customWidth="1"/>
    <col min="15880" max="15880" width="15.44140625" customWidth="1"/>
    <col min="15881" max="15881" width="12.1093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88671875" customWidth="1"/>
    <col min="16133" max="16133" width="34.109375" customWidth="1"/>
    <col min="16134" max="16134" width="6.109375" customWidth="1"/>
    <col min="16135" max="16135" width="8.44140625" customWidth="1"/>
    <col min="16136" max="16136" width="15.44140625" customWidth="1"/>
    <col min="16137" max="16137" width="12.109375" customWidth="1"/>
    <col min="16138" max="16138" width="12.6640625" customWidth="1"/>
    <col min="16139" max="16139" width="12" customWidth="1"/>
    <col min="16140" max="16164" width="11.44140625" customWidth="1"/>
  </cols>
  <sheetData>
    <row r="1" spans="1:37" ht="18.75" thickBot="1" x14ac:dyDescent="0.25">
      <c r="A1" s="184"/>
      <c r="B1" s="176"/>
      <c r="C1" s="177" t="s">
        <v>628</v>
      </c>
      <c r="D1" s="206"/>
      <c r="E1" s="272"/>
      <c r="F1" s="180"/>
      <c r="G1" s="180"/>
      <c r="H1" s="180"/>
      <c r="I1" s="180"/>
      <c r="J1" s="181"/>
      <c r="K1" s="181"/>
      <c r="L1" s="273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37" ht="32.25" thickBot="1" x14ac:dyDescent="0.25">
      <c r="A2" s="186"/>
      <c r="B2" s="186"/>
      <c r="C2" s="274" t="s">
        <v>596</v>
      </c>
      <c r="D2" s="187" t="s">
        <v>138</v>
      </c>
      <c r="E2" s="275" t="s">
        <v>110</v>
      </c>
      <c r="F2" s="187" t="s">
        <v>139</v>
      </c>
      <c r="G2" s="187" t="s">
        <v>188</v>
      </c>
      <c r="H2" s="210" t="str">
        <f>'TITLE PAGE'!D14</f>
        <v>2016/17</v>
      </c>
      <c r="I2" s="276" t="str">
        <f>'WRZ summary'!E5</f>
        <v>For info 2017-18</v>
      </c>
      <c r="J2" s="276" t="str">
        <f>'WRZ summary'!F5</f>
        <v>For info 2018-19</v>
      </c>
      <c r="K2" s="276" t="str">
        <f>'WRZ summary'!G5</f>
        <v>For info 2019-20</v>
      </c>
      <c r="L2" s="211" t="str">
        <f>'WRZ summary'!H5</f>
        <v>2020-21</v>
      </c>
      <c r="M2" s="211" t="str">
        <f>'WRZ summary'!I5</f>
        <v>2021-22</v>
      </c>
      <c r="N2" s="211" t="str">
        <f>'WRZ summary'!J5</f>
        <v>2022-23</v>
      </c>
      <c r="O2" s="211" t="str">
        <f>'WRZ summary'!K5</f>
        <v>2023-24</v>
      </c>
      <c r="P2" s="211" t="str">
        <f>'WRZ summary'!L5</f>
        <v>2024-25</v>
      </c>
      <c r="Q2" s="211" t="str">
        <f>'WRZ summary'!M5</f>
        <v>2025-26</v>
      </c>
      <c r="R2" s="211" t="str">
        <f>'WRZ summary'!N5</f>
        <v>2026-27</v>
      </c>
      <c r="S2" s="211" t="str">
        <f>'WRZ summary'!O5</f>
        <v>2027-28</v>
      </c>
      <c r="T2" s="211" t="str">
        <f>'WRZ summary'!P5</f>
        <v>2028-29</v>
      </c>
      <c r="U2" s="211" t="str">
        <f>'WRZ summary'!Q5</f>
        <v>2029-30</v>
      </c>
      <c r="V2" s="211" t="str">
        <f>'WRZ summary'!R5</f>
        <v>2030-31</v>
      </c>
      <c r="W2" s="211" t="str">
        <f>'WRZ summary'!S5</f>
        <v>2031-32</v>
      </c>
      <c r="X2" s="211" t="str">
        <f>'WRZ summary'!T5</f>
        <v>2032-33</v>
      </c>
      <c r="Y2" s="211" t="str">
        <f>'WRZ summary'!U5</f>
        <v>2033-34</v>
      </c>
      <c r="Z2" s="211" t="str">
        <f>'WRZ summary'!V5</f>
        <v>2034-35</v>
      </c>
      <c r="AA2" s="211" t="str">
        <f>'WRZ summary'!W5</f>
        <v>2035-36</v>
      </c>
      <c r="AB2" s="211" t="str">
        <f>'WRZ summary'!X5</f>
        <v>2036-37</v>
      </c>
      <c r="AC2" s="211" t="str">
        <f>'WRZ summary'!Y5</f>
        <v>2037-38</v>
      </c>
      <c r="AD2" s="211" t="str">
        <f>'WRZ summary'!Z5</f>
        <v>2038-39</v>
      </c>
      <c r="AE2" s="211" t="str">
        <f>'WRZ summary'!AA5</f>
        <v>2039-40</v>
      </c>
      <c r="AF2" s="211" t="str">
        <f>'WRZ summary'!AB5</f>
        <v>2040-41</v>
      </c>
      <c r="AG2" s="211" t="str">
        <f>'WRZ summary'!AC5</f>
        <v>2041-42</v>
      </c>
      <c r="AH2" s="211" t="str">
        <f>'WRZ summary'!AD5</f>
        <v>2042-43</v>
      </c>
      <c r="AI2" s="211" t="str">
        <f>'WRZ summary'!AE5</f>
        <v>2043-44</v>
      </c>
      <c r="AJ2" s="212" t="str">
        <f>'WRZ summary'!AF5</f>
        <v>2044-45</v>
      </c>
      <c r="AK2" s="277"/>
    </row>
    <row r="3" spans="1:37" ht="15.75" customHeight="1" x14ac:dyDescent="0.2">
      <c r="A3" s="175"/>
      <c r="B3" s="954" t="s">
        <v>143</v>
      </c>
      <c r="C3" s="792" t="s">
        <v>629</v>
      </c>
      <c r="D3" s="881" t="s">
        <v>630</v>
      </c>
      <c r="E3" s="882" t="s">
        <v>141</v>
      </c>
      <c r="F3" s="871" t="s">
        <v>72</v>
      </c>
      <c r="G3" s="871">
        <v>2</v>
      </c>
      <c r="H3" s="766">
        <f>'2. BL Supply'!H3</f>
        <v>0</v>
      </c>
      <c r="I3" s="376">
        <f>'2. BL Supply'!I3</f>
        <v>0</v>
      </c>
      <c r="J3" s="376">
        <f>'2. BL Supply'!J3</f>
        <v>0</v>
      </c>
      <c r="K3" s="376">
        <f>'2. BL Supply'!K3</f>
        <v>0</v>
      </c>
      <c r="L3" s="872">
        <f>'2. BL Supply'!L3</f>
        <v>0</v>
      </c>
      <c r="M3" s="872">
        <f>'2. BL Supply'!M3</f>
        <v>0</v>
      </c>
      <c r="N3" s="872">
        <f>'2. BL Supply'!N3</f>
        <v>0</v>
      </c>
      <c r="O3" s="872">
        <f>'2. BL Supply'!O3</f>
        <v>0</v>
      </c>
      <c r="P3" s="872">
        <f>'2. BL Supply'!P3</f>
        <v>0</v>
      </c>
      <c r="Q3" s="872">
        <f>'2. BL Supply'!Q3</f>
        <v>0</v>
      </c>
      <c r="R3" s="872">
        <f>'2. BL Supply'!R3</f>
        <v>0</v>
      </c>
      <c r="S3" s="872">
        <f>'2. BL Supply'!S3</f>
        <v>0</v>
      </c>
      <c r="T3" s="872">
        <f>'2. BL Supply'!T3</f>
        <v>0</v>
      </c>
      <c r="U3" s="872">
        <f>'2. BL Supply'!U3</f>
        <v>0</v>
      </c>
      <c r="V3" s="872">
        <f>'2. BL Supply'!V3</f>
        <v>0</v>
      </c>
      <c r="W3" s="872">
        <f>'2. BL Supply'!W3</f>
        <v>0</v>
      </c>
      <c r="X3" s="872">
        <f>'2. BL Supply'!X3</f>
        <v>0</v>
      </c>
      <c r="Y3" s="872">
        <f>'2. BL Supply'!Y3</f>
        <v>0</v>
      </c>
      <c r="Z3" s="872">
        <f>'2. BL Supply'!Z3</f>
        <v>0</v>
      </c>
      <c r="AA3" s="872">
        <f>'2. BL Supply'!AA3</f>
        <v>0</v>
      </c>
      <c r="AB3" s="872">
        <f>'2. BL Supply'!AB3</f>
        <v>0</v>
      </c>
      <c r="AC3" s="872">
        <f>'2. BL Supply'!AC3</f>
        <v>0</v>
      </c>
      <c r="AD3" s="872">
        <f>'2. BL Supply'!AD3</f>
        <v>0</v>
      </c>
      <c r="AE3" s="872">
        <f>'2. BL Supply'!AE3</f>
        <v>0</v>
      </c>
      <c r="AF3" s="872">
        <f>'2. BL Supply'!AF3</f>
        <v>0</v>
      </c>
      <c r="AG3" s="872">
        <f>'2. BL Supply'!AG3</f>
        <v>0</v>
      </c>
      <c r="AH3" s="872">
        <f>'2. BL Supply'!AH3</f>
        <v>0</v>
      </c>
      <c r="AI3" s="872">
        <f>'2. BL Supply'!AI3</f>
        <v>0</v>
      </c>
      <c r="AJ3" s="873">
        <f>'2. BL Supply'!AJ3</f>
        <v>0</v>
      </c>
      <c r="AK3" s="172"/>
    </row>
    <row r="4" spans="1:37" x14ac:dyDescent="0.2">
      <c r="A4" s="175"/>
      <c r="B4" s="955"/>
      <c r="C4" s="775" t="s">
        <v>631</v>
      </c>
      <c r="D4" s="776" t="s">
        <v>632</v>
      </c>
      <c r="E4" s="832" t="s">
        <v>633</v>
      </c>
      <c r="F4" s="778" t="s">
        <v>72</v>
      </c>
      <c r="G4" s="778">
        <v>2</v>
      </c>
      <c r="H4" s="772">
        <f>'2. BL Supply'!H4+'6. Preferred (Scenario Yr)'!H8</f>
        <v>0</v>
      </c>
      <c r="I4" s="375">
        <f>'2. BL Supply'!I4+'6. Preferred (Scenario Yr)'!I8</f>
        <v>0</v>
      </c>
      <c r="J4" s="375">
        <f>'2. BL Supply'!J4+'6. Preferred (Scenario Yr)'!J8</f>
        <v>0</v>
      </c>
      <c r="K4" s="375">
        <f>'2. BL Supply'!K4+'6. Preferred (Scenario Yr)'!K8</f>
        <v>0</v>
      </c>
      <c r="L4" s="615">
        <f>'2. BL Supply'!L4+'6. Preferred (Scenario Yr)'!L8</f>
        <v>0</v>
      </c>
      <c r="M4" s="615">
        <f>'2. BL Supply'!M4+'6. Preferred (Scenario Yr)'!M8</f>
        <v>0</v>
      </c>
      <c r="N4" s="615">
        <f>'2. BL Supply'!N4+'6. Preferred (Scenario Yr)'!N8</f>
        <v>0</v>
      </c>
      <c r="O4" s="615">
        <f>'2. BL Supply'!O4+'6. Preferred (Scenario Yr)'!O8</f>
        <v>0</v>
      </c>
      <c r="P4" s="615">
        <f>'2. BL Supply'!P4+'6. Preferred (Scenario Yr)'!P8</f>
        <v>0</v>
      </c>
      <c r="Q4" s="615">
        <f>'2. BL Supply'!Q4+'6. Preferred (Scenario Yr)'!Q8</f>
        <v>0</v>
      </c>
      <c r="R4" s="615">
        <f>'2. BL Supply'!R4+'6. Preferred (Scenario Yr)'!R8</f>
        <v>0</v>
      </c>
      <c r="S4" s="615">
        <f>'2. BL Supply'!S4+'6. Preferred (Scenario Yr)'!S8</f>
        <v>0</v>
      </c>
      <c r="T4" s="615">
        <f>'2. BL Supply'!T4+'6. Preferred (Scenario Yr)'!T8</f>
        <v>0</v>
      </c>
      <c r="U4" s="615">
        <f>'2. BL Supply'!U4+'6. Preferred (Scenario Yr)'!U8</f>
        <v>0</v>
      </c>
      <c r="V4" s="615">
        <f>'2. BL Supply'!V4+'6. Preferred (Scenario Yr)'!V8</f>
        <v>0</v>
      </c>
      <c r="W4" s="615">
        <f>'2. BL Supply'!W4+'6. Preferred (Scenario Yr)'!W8</f>
        <v>0</v>
      </c>
      <c r="X4" s="615">
        <f>'2. BL Supply'!X4+'6. Preferred (Scenario Yr)'!X8</f>
        <v>0</v>
      </c>
      <c r="Y4" s="615">
        <f>'2. BL Supply'!Y4+'6. Preferred (Scenario Yr)'!Y8</f>
        <v>0</v>
      </c>
      <c r="Z4" s="615">
        <f>'2. BL Supply'!Z4+'6. Preferred (Scenario Yr)'!Z8</f>
        <v>0</v>
      </c>
      <c r="AA4" s="615">
        <f>'2. BL Supply'!AA4+'6. Preferred (Scenario Yr)'!AA8</f>
        <v>0</v>
      </c>
      <c r="AB4" s="615">
        <f>'2. BL Supply'!AB4+'6. Preferred (Scenario Yr)'!AB8</f>
        <v>0</v>
      </c>
      <c r="AC4" s="615">
        <f>'2. BL Supply'!AC4+'6. Preferred (Scenario Yr)'!AC8</f>
        <v>0</v>
      </c>
      <c r="AD4" s="615">
        <f>'2. BL Supply'!AD4+'6. Preferred (Scenario Yr)'!AD8</f>
        <v>0</v>
      </c>
      <c r="AE4" s="615">
        <f>'2. BL Supply'!AE4+'6. Preferred (Scenario Yr)'!AE8</f>
        <v>0</v>
      </c>
      <c r="AF4" s="615">
        <f>'2. BL Supply'!AF4+'6. Preferred (Scenario Yr)'!AF8</f>
        <v>0</v>
      </c>
      <c r="AG4" s="615">
        <f>'2. BL Supply'!AG4+'6. Preferred (Scenario Yr)'!AG8</f>
        <v>0</v>
      </c>
      <c r="AH4" s="615">
        <f>'2. BL Supply'!AH4+'6. Preferred (Scenario Yr)'!AH8</f>
        <v>0</v>
      </c>
      <c r="AI4" s="615">
        <f>'2. BL Supply'!AI4+'6. Preferred (Scenario Yr)'!AI8</f>
        <v>0</v>
      </c>
      <c r="AJ4" s="779">
        <f>'2. BL Supply'!AJ4+'6. Preferred (Scenario Yr)'!AJ8</f>
        <v>0</v>
      </c>
      <c r="AK4" s="172"/>
    </row>
    <row r="5" spans="1:37" x14ac:dyDescent="0.2">
      <c r="A5" s="280"/>
      <c r="B5" s="955"/>
      <c r="C5" s="632" t="s">
        <v>120</v>
      </c>
      <c r="D5" s="883" t="s">
        <v>120</v>
      </c>
      <c r="E5" s="884" t="s">
        <v>120</v>
      </c>
      <c r="F5" s="771" t="s">
        <v>120</v>
      </c>
      <c r="G5" s="771">
        <v>2</v>
      </c>
      <c r="H5" s="772" t="s">
        <v>120</v>
      </c>
      <c r="I5" s="375" t="s">
        <v>120</v>
      </c>
      <c r="J5" s="375" t="s">
        <v>120</v>
      </c>
      <c r="K5" s="375" t="s">
        <v>120</v>
      </c>
      <c r="L5" s="773" t="s">
        <v>120</v>
      </c>
      <c r="M5" s="773" t="s">
        <v>120</v>
      </c>
      <c r="N5" s="773" t="s">
        <v>120</v>
      </c>
      <c r="O5" s="773" t="s">
        <v>120</v>
      </c>
      <c r="P5" s="773" t="s">
        <v>120</v>
      </c>
      <c r="Q5" s="773" t="s">
        <v>120</v>
      </c>
      <c r="R5" s="773" t="s">
        <v>120</v>
      </c>
      <c r="S5" s="773" t="s">
        <v>120</v>
      </c>
      <c r="T5" s="773" t="s">
        <v>120</v>
      </c>
      <c r="U5" s="773" t="s">
        <v>120</v>
      </c>
      <c r="V5" s="773" t="s">
        <v>120</v>
      </c>
      <c r="W5" s="773" t="s">
        <v>120</v>
      </c>
      <c r="X5" s="773" t="s">
        <v>120</v>
      </c>
      <c r="Y5" s="773" t="s">
        <v>120</v>
      </c>
      <c r="Z5" s="773" t="s">
        <v>120</v>
      </c>
      <c r="AA5" s="773" t="s">
        <v>120</v>
      </c>
      <c r="AB5" s="773" t="s">
        <v>120</v>
      </c>
      <c r="AC5" s="773" t="s">
        <v>120</v>
      </c>
      <c r="AD5" s="773" t="s">
        <v>120</v>
      </c>
      <c r="AE5" s="773" t="s">
        <v>120</v>
      </c>
      <c r="AF5" s="773" t="s">
        <v>120</v>
      </c>
      <c r="AG5" s="773" t="s">
        <v>120</v>
      </c>
      <c r="AH5" s="773" t="s">
        <v>120</v>
      </c>
      <c r="AI5" s="773" t="s">
        <v>120</v>
      </c>
      <c r="AJ5" s="774" t="s">
        <v>120</v>
      </c>
      <c r="AK5" s="172"/>
    </row>
    <row r="6" spans="1:37" x14ac:dyDescent="0.2">
      <c r="A6" s="280"/>
      <c r="B6" s="955"/>
      <c r="C6" s="632" t="s">
        <v>120</v>
      </c>
      <c r="D6" s="883" t="s">
        <v>120</v>
      </c>
      <c r="E6" s="884" t="s">
        <v>120</v>
      </c>
      <c r="F6" s="771" t="s">
        <v>120</v>
      </c>
      <c r="G6" s="771">
        <v>2</v>
      </c>
      <c r="H6" s="772" t="s">
        <v>120</v>
      </c>
      <c r="I6" s="375" t="s">
        <v>120</v>
      </c>
      <c r="J6" s="375" t="s">
        <v>120</v>
      </c>
      <c r="K6" s="375" t="s">
        <v>120</v>
      </c>
      <c r="L6" s="773" t="s">
        <v>120</v>
      </c>
      <c r="M6" s="773" t="s">
        <v>120</v>
      </c>
      <c r="N6" s="773" t="s">
        <v>120</v>
      </c>
      <c r="O6" s="773" t="s">
        <v>120</v>
      </c>
      <c r="P6" s="773" t="s">
        <v>120</v>
      </c>
      <c r="Q6" s="773" t="s">
        <v>120</v>
      </c>
      <c r="R6" s="773" t="s">
        <v>120</v>
      </c>
      <c r="S6" s="773" t="s">
        <v>120</v>
      </c>
      <c r="T6" s="773" t="s">
        <v>120</v>
      </c>
      <c r="U6" s="773" t="s">
        <v>120</v>
      </c>
      <c r="V6" s="773" t="s">
        <v>120</v>
      </c>
      <c r="W6" s="773" t="s">
        <v>120</v>
      </c>
      <c r="X6" s="773" t="s">
        <v>120</v>
      </c>
      <c r="Y6" s="773" t="s">
        <v>120</v>
      </c>
      <c r="Z6" s="773" t="s">
        <v>120</v>
      </c>
      <c r="AA6" s="773" t="s">
        <v>120</v>
      </c>
      <c r="AB6" s="773" t="s">
        <v>120</v>
      </c>
      <c r="AC6" s="773" t="s">
        <v>120</v>
      </c>
      <c r="AD6" s="773" t="s">
        <v>120</v>
      </c>
      <c r="AE6" s="773" t="s">
        <v>120</v>
      </c>
      <c r="AF6" s="773" t="s">
        <v>120</v>
      </c>
      <c r="AG6" s="773" t="s">
        <v>120</v>
      </c>
      <c r="AH6" s="773" t="s">
        <v>120</v>
      </c>
      <c r="AI6" s="773" t="s">
        <v>120</v>
      </c>
      <c r="AJ6" s="774" t="s">
        <v>120</v>
      </c>
      <c r="AK6" s="172"/>
    </row>
    <row r="7" spans="1:37" x14ac:dyDescent="0.2">
      <c r="A7" s="280"/>
      <c r="B7" s="955"/>
      <c r="C7" s="632" t="s">
        <v>120</v>
      </c>
      <c r="D7" s="883" t="s">
        <v>120</v>
      </c>
      <c r="E7" s="884" t="s">
        <v>120</v>
      </c>
      <c r="F7" s="771" t="s">
        <v>120</v>
      </c>
      <c r="G7" s="771">
        <v>2</v>
      </c>
      <c r="H7" s="772" t="s">
        <v>120</v>
      </c>
      <c r="I7" s="375" t="s">
        <v>120</v>
      </c>
      <c r="J7" s="375" t="s">
        <v>120</v>
      </c>
      <c r="K7" s="375" t="s">
        <v>120</v>
      </c>
      <c r="L7" s="773" t="s">
        <v>120</v>
      </c>
      <c r="M7" s="773" t="s">
        <v>120</v>
      </c>
      <c r="N7" s="773" t="s">
        <v>120</v>
      </c>
      <c r="O7" s="773" t="s">
        <v>120</v>
      </c>
      <c r="P7" s="773" t="s">
        <v>120</v>
      </c>
      <c r="Q7" s="773" t="s">
        <v>120</v>
      </c>
      <c r="R7" s="773" t="s">
        <v>120</v>
      </c>
      <c r="S7" s="773" t="s">
        <v>120</v>
      </c>
      <c r="T7" s="773" t="s">
        <v>120</v>
      </c>
      <c r="U7" s="773" t="s">
        <v>120</v>
      </c>
      <c r="V7" s="773" t="s">
        <v>120</v>
      </c>
      <c r="W7" s="773" t="s">
        <v>120</v>
      </c>
      <c r="X7" s="773" t="s">
        <v>120</v>
      </c>
      <c r="Y7" s="773" t="s">
        <v>120</v>
      </c>
      <c r="Z7" s="773" t="s">
        <v>120</v>
      </c>
      <c r="AA7" s="773" t="s">
        <v>120</v>
      </c>
      <c r="AB7" s="773" t="s">
        <v>120</v>
      </c>
      <c r="AC7" s="773" t="s">
        <v>120</v>
      </c>
      <c r="AD7" s="773" t="s">
        <v>120</v>
      </c>
      <c r="AE7" s="773" t="s">
        <v>120</v>
      </c>
      <c r="AF7" s="773" t="s">
        <v>120</v>
      </c>
      <c r="AG7" s="773" t="s">
        <v>120</v>
      </c>
      <c r="AH7" s="773" t="s">
        <v>120</v>
      </c>
      <c r="AI7" s="773" t="s">
        <v>120</v>
      </c>
      <c r="AJ7" s="774" t="s">
        <v>120</v>
      </c>
      <c r="AK7" s="172"/>
    </row>
    <row r="8" spans="1:37" x14ac:dyDescent="0.2">
      <c r="A8" s="175"/>
      <c r="B8" s="955"/>
      <c r="C8" s="775" t="s">
        <v>634</v>
      </c>
      <c r="D8" s="776" t="s">
        <v>635</v>
      </c>
      <c r="E8" s="832" t="s">
        <v>636</v>
      </c>
      <c r="F8" s="778" t="s">
        <v>72</v>
      </c>
      <c r="G8" s="778">
        <v>2</v>
      </c>
      <c r="H8" s="772">
        <f>'2. BL Supply'!H7+'6. Preferred (Scenario Yr)'!H11</f>
        <v>6.749550000000001</v>
      </c>
      <c r="I8" s="375">
        <f>'2. BL Supply'!I7+'6. Preferred (Scenario Yr)'!I11</f>
        <v>6.749550000000001</v>
      </c>
      <c r="J8" s="375">
        <f>'2. BL Supply'!J7+'6. Preferred (Scenario Yr)'!J11</f>
        <v>6.749550000000001</v>
      </c>
      <c r="K8" s="375">
        <f>'2. BL Supply'!K7+'6. Preferred (Scenario Yr)'!K11</f>
        <v>6.749550000000001</v>
      </c>
      <c r="L8" s="615">
        <f>'2. BL Supply'!L7+'6. Preferred (Scenario Yr)'!L11</f>
        <v>6.749550000000001</v>
      </c>
      <c r="M8" s="615">
        <f>'2. BL Supply'!M7+'6. Preferred (Scenario Yr)'!M11</f>
        <v>6.749550000000001</v>
      </c>
      <c r="N8" s="615">
        <f>'2. BL Supply'!N7+'6. Preferred (Scenario Yr)'!N11</f>
        <v>6.749550000000001</v>
      </c>
      <c r="O8" s="615">
        <f>'2. BL Supply'!O7+'6. Preferred (Scenario Yr)'!O11</f>
        <v>6.749550000000001</v>
      </c>
      <c r="P8" s="615">
        <f>'2. BL Supply'!P7+'6. Preferred (Scenario Yr)'!P11</f>
        <v>6.749550000000001</v>
      </c>
      <c r="Q8" s="615">
        <f>'2. BL Supply'!Q7+'6. Preferred (Scenario Yr)'!Q11</f>
        <v>6.749550000000001</v>
      </c>
      <c r="R8" s="615">
        <f>'2. BL Supply'!R7+'6. Preferred (Scenario Yr)'!R11</f>
        <v>6.749550000000001</v>
      </c>
      <c r="S8" s="615">
        <f>'2. BL Supply'!S7+'6. Preferred (Scenario Yr)'!S11</f>
        <v>6.749550000000001</v>
      </c>
      <c r="T8" s="615">
        <f>'2. BL Supply'!T7+'6. Preferred (Scenario Yr)'!T11</f>
        <v>6.749550000000001</v>
      </c>
      <c r="U8" s="615">
        <f>'2. BL Supply'!U7+'6. Preferred (Scenario Yr)'!U11</f>
        <v>6.749550000000001</v>
      </c>
      <c r="V8" s="615">
        <f>'2. BL Supply'!V7+'6. Preferred (Scenario Yr)'!V11</f>
        <v>6.749550000000001</v>
      </c>
      <c r="W8" s="615">
        <f>'2. BL Supply'!W7+'6. Preferred (Scenario Yr)'!W11</f>
        <v>6.749550000000001</v>
      </c>
      <c r="X8" s="615">
        <f>'2. BL Supply'!X7+'6. Preferred (Scenario Yr)'!X11</f>
        <v>6.749550000000001</v>
      </c>
      <c r="Y8" s="615">
        <f>'2. BL Supply'!Y7+'6. Preferred (Scenario Yr)'!Y11</f>
        <v>6.749550000000001</v>
      </c>
      <c r="Z8" s="615">
        <f>'2. BL Supply'!Z7+'6. Preferred (Scenario Yr)'!Z11</f>
        <v>6.749550000000001</v>
      </c>
      <c r="AA8" s="615">
        <f>'2. BL Supply'!AA7+'6. Preferred (Scenario Yr)'!AA11</f>
        <v>6.749550000000001</v>
      </c>
      <c r="AB8" s="615">
        <f>'2. BL Supply'!AB7+'6. Preferred (Scenario Yr)'!AB11</f>
        <v>6.749550000000001</v>
      </c>
      <c r="AC8" s="615">
        <f>'2. BL Supply'!AC7+'6. Preferred (Scenario Yr)'!AC11</f>
        <v>6.749550000000001</v>
      </c>
      <c r="AD8" s="615">
        <f>'2. BL Supply'!AD7+'6. Preferred (Scenario Yr)'!AD11</f>
        <v>6.749550000000001</v>
      </c>
      <c r="AE8" s="615">
        <f>'2. BL Supply'!AE7+'6. Preferred (Scenario Yr)'!AE11</f>
        <v>6.749550000000001</v>
      </c>
      <c r="AF8" s="615">
        <f>'2. BL Supply'!AF7+'6. Preferred (Scenario Yr)'!AF11</f>
        <v>6.749550000000001</v>
      </c>
      <c r="AG8" s="615">
        <f>'2. BL Supply'!AG7+'6. Preferred (Scenario Yr)'!AG11</f>
        <v>6.749550000000001</v>
      </c>
      <c r="AH8" s="615">
        <f>'2. BL Supply'!AH7+'6. Preferred (Scenario Yr)'!AH11</f>
        <v>6.749550000000001</v>
      </c>
      <c r="AI8" s="615">
        <f>'2. BL Supply'!AI7+'6. Preferred (Scenario Yr)'!AI11</f>
        <v>6.749550000000001</v>
      </c>
      <c r="AJ8" s="779">
        <f>'2. BL Supply'!AJ7+'6. Preferred (Scenario Yr)'!AJ11</f>
        <v>6.749550000000001</v>
      </c>
      <c r="AK8" s="172"/>
    </row>
    <row r="9" spans="1:37" x14ac:dyDescent="0.2">
      <c r="A9" s="280"/>
      <c r="B9" s="955"/>
      <c r="C9" s="632" t="s">
        <v>120</v>
      </c>
      <c r="D9" s="883" t="s">
        <v>120</v>
      </c>
      <c r="E9" s="885" t="s">
        <v>120</v>
      </c>
      <c r="F9" s="283" t="s">
        <v>120</v>
      </c>
      <c r="G9" s="283">
        <v>2</v>
      </c>
      <c r="H9" s="772" t="s">
        <v>120</v>
      </c>
      <c r="I9" s="375" t="s">
        <v>120</v>
      </c>
      <c r="J9" s="375" t="s">
        <v>120</v>
      </c>
      <c r="K9" s="375" t="s">
        <v>120</v>
      </c>
      <c r="L9" s="773" t="s">
        <v>120</v>
      </c>
      <c r="M9" s="773" t="s">
        <v>120</v>
      </c>
      <c r="N9" s="773" t="s">
        <v>120</v>
      </c>
      <c r="O9" s="773" t="s">
        <v>120</v>
      </c>
      <c r="P9" s="773" t="s">
        <v>120</v>
      </c>
      <c r="Q9" s="773" t="s">
        <v>120</v>
      </c>
      <c r="R9" s="773" t="s">
        <v>120</v>
      </c>
      <c r="S9" s="773" t="s">
        <v>120</v>
      </c>
      <c r="T9" s="773" t="s">
        <v>120</v>
      </c>
      <c r="U9" s="773" t="s">
        <v>120</v>
      </c>
      <c r="V9" s="773" t="s">
        <v>120</v>
      </c>
      <c r="W9" s="773" t="s">
        <v>120</v>
      </c>
      <c r="X9" s="773" t="s">
        <v>120</v>
      </c>
      <c r="Y9" s="773" t="s">
        <v>120</v>
      </c>
      <c r="Z9" s="773" t="s">
        <v>120</v>
      </c>
      <c r="AA9" s="773" t="s">
        <v>120</v>
      </c>
      <c r="AB9" s="773" t="s">
        <v>120</v>
      </c>
      <c r="AC9" s="773" t="s">
        <v>120</v>
      </c>
      <c r="AD9" s="773" t="s">
        <v>120</v>
      </c>
      <c r="AE9" s="773" t="s">
        <v>120</v>
      </c>
      <c r="AF9" s="773" t="s">
        <v>120</v>
      </c>
      <c r="AG9" s="773" t="s">
        <v>120</v>
      </c>
      <c r="AH9" s="773" t="s">
        <v>120</v>
      </c>
      <c r="AI9" s="773" t="s">
        <v>120</v>
      </c>
      <c r="AJ9" s="774" t="s">
        <v>120</v>
      </c>
      <c r="AK9" s="172"/>
    </row>
    <row r="10" spans="1:37" x14ac:dyDescent="0.2">
      <c r="A10" s="280"/>
      <c r="B10" s="955"/>
      <c r="C10" s="632" t="s">
        <v>120</v>
      </c>
      <c r="D10" s="883" t="s">
        <v>120</v>
      </c>
      <c r="E10" s="885" t="s">
        <v>120</v>
      </c>
      <c r="F10" s="283" t="s">
        <v>120</v>
      </c>
      <c r="G10" s="283">
        <v>2</v>
      </c>
      <c r="H10" s="772" t="s">
        <v>120</v>
      </c>
      <c r="I10" s="375" t="s">
        <v>120</v>
      </c>
      <c r="J10" s="375" t="s">
        <v>120</v>
      </c>
      <c r="K10" s="375" t="s">
        <v>120</v>
      </c>
      <c r="L10" s="773" t="s">
        <v>120</v>
      </c>
      <c r="M10" s="773" t="s">
        <v>120</v>
      </c>
      <c r="N10" s="773" t="s">
        <v>120</v>
      </c>
      <c r="O10" s="773" t="s">
        <v>120</v>
      </c>
      <c r="P10" s="773" t="s">
        <v>120</v>
      </c>
      <c r="Q10" s="773" t="s">
        <v>120</v>
      </c>
      <c r="R10" s="773" t="s">
        <v>120</v>
      </c>
      <c r="S10" s="773" t="s">
        <v>120</v>
      </c>
      <c r="T10" s="773" t="s">
        <v>120</v>
      </c>
      <c r="U10" s="773" t="s">
        <v>120</v>
      </c>
      <c r="V10" s="773" t="s">
        <v>120</v>
      </c>
      <c r="W10" s="773" t="s">
        <v>120</v>
      </c>
      <c r="X10" s="773" t="s">
        <v>120</v>
      </c>
      <c r="Y10" s="773" t="s">
        <v>120</v>
      </c>
      <c r="Z10" s="773" t="s">
        <v>120</v>
      </c>
      <c r="AA10" s="773" t="s">
        <v>120</v>
      </c>
      <c r="AB10" s="773" t="s">
        <v>120</v>
      </c>
      <c r="AC10" s="773" t="s">
        <v>120</v>
      </c>
      <c r="AD10" s="773" t="s">
        <v>120</v>
      </c>
      <c r="AE10" s="773" t="s">
        <v>120</v>
      </c>
      <c r="AF10" s="773" t="s">
        <v>120</v>
      </c>
      <c r="AG10" s="773" t="s">
        <v>120</v>
      </c>
      <c r="AH10" s="773" t="s">
        <v>120</v>
      </c>
      <c r="AI10" s="773" t="s">
        <v>120</v>
      </c>
      <c r="AJ10" s="774" t="s">
        <v>120</v>
      </c>
      <c r="AK10" s="172"/>
    </row>
    <row r="11" spans="1:37" x14ac:dyDescent="0.2">
      <c r="A11" s="280"/>
      <c r="B11" s="955"/>
      <c r="C11" s="632" t="s">
        <v>120</v>
      </c>
      <c r="D11" s="883" t="s">
        <v>120</v>
      </c>
      <c r="E11" s="885" t="s">
        <v>120</v>
      </c>
      <c r="F11" s="283" t="s">
        <v>120</v>
      </c>
      <c r="G11" s="283">
        <v>2</v>
      </c>
      <c r="H11" s="772" t="s">
        <v>120</v>
      </c>
      <c r="I11" s="375" t="s">
        <v>120</v>
      </c>
      <c r="J11" s="375" t="s">
        <v>120</v>
      </c>
      <c r="K11" s="375" t="s">
        <v>120</v>
      </c>
      <c r="L11" s="773" t="s">
        <v>120</v>
      </c>
      <c r="M11" s="773" t="s">
        <v>120</v>
      </c>
      <c r="N11" s="773" t="s">
        <v>120</v>
      </c>
      <c r="O11" s="773" t="s">
        <v>120</v>
      </c>
      <c r="P11" s="773" t="s">
        <v>120</v>
      </c>
      <c r="Q11" s="773" t="s">
        <v>120</v>
      </c>
      <c r="R11" s="773" t="s">
        <v>120</v>
      </c>
      <c r="S11" s="773" t="s">
        <v>120</v>
      </c>
      <c r="T11" s="773" t="s">
        <v>120</v>
      </c>
      <c r="U11" s="773" t="s">
        <v>120</v>
      </c>
      <c r="V11" s="773" t="s">
        <v>120</v>
      </c>
      <c r="W11" s="773" t="s">
        <v>120</v>
      </c>
      <c r="X11" s="773" t="s">
        <v>120</v>
      </c>
      <c r="Y11" s="773" t="s">
        <v>120</v>
      </c>
      <c r="Z11" s="773" t="s">
        <v>120</v>
      </c>
      <c r="AA11" s="773" t="s">
        <v>120</v>
      </c>
      <c r="AB11" s="773" t="s">
        <v>120</v>
      </c>
      <c r="AC11" s="773" t="s">
        <v>120</v>
      </c>
      <c r="AD11" s="773" t="s">
        <v>120</v>
      </c>
      <c r="AE11" s="773" t="s">
        <v>120</v>
      </c>
      <c r="AF11" s="773" t="s">
        <v>120</v>
      </c>
      <c r="AG11" s="773" t="s">
        <v>120</v>
      </c>
      <c r="AH11" s="773" t="s">
        <v>120</v>
      </c>
      <c r="AI11" s="773" t="s">
        <v>120</v>
      </c>
      <c r="AJ11" s="774" t="s">
        <v>120</v>
      </c>
      <c r="AK11" s="172"/>
    </row>
    <row r="12" spans="1:37" ht="15.75" thickBot="1" x14ac:dyDescent="0.25">
      <c r="A12" s="280"/>
      <c r="B12" s="956"/>
      <c r="C12" s="805" t="s">
        <v>120</v>
      </c>
      <c r="D12" s="886" t="s">
        <v>120</v>
      </c>
      <c r="E12" s="887" t="s">
        <v>120</v>
      </c>
      <c r="F12" s="888" t="s">
        <v>120</v>
      </c>
      <c r="G12" s="888">
        <v>2</v>
      </c>
      <c r="H12" s="809" t="s">
        <v>120</v>
      </c>
      <c r="I12" s="889" t="s">
        <v>120</v>
      </c>
      <c r="J12" s="889" t="s">
        <v>120</v>
      </c>
      <c r="K12" s="889" t="s">
        <v>120</v>
      </c>
      <c r="L12" s="810" t="s">
        <v>120</v>
      </c>
      <c r="M12" s="810" t="s">
        <v>120</v>
      </c>
      <c r="N12" s="810" t="s">
        <v>120</v>
      </c>
      <c r="O12" s="810" t="s">
        <v>120</v>
      </c>
      <c r="P12" s="810" t="s">
        <v>120</v>
      </c>
      <c r="Q12" s="810" t="s">
        <v>120</v>
      </c>
      <c r="R12" s="810" t="s">
        <v>120</v>
      </c>
      <c r="S12" s="810" t="s">
        <v>120</v>
      </c>
      <c r="T12" s="810" t="s">
        <v>120</v>
      </c>
      <c r="U12" s="810" t="s">
        <v>120</v>
      </c>
      <c r="V12" s="810" t="s">
        <v>120</v>
      </c>
      <c r="W12" s="810" t="s">
        <v>120</v>
      </c>
      <c r="X12" s="810" t="s">
        <v>120</v>
      </c>
      <c r="Y12" s="810" t="s">
        <v>120</v>
      </c>
      <c r="Z12" s="810" t="s">
        <v>120</v>
      </c>
      <c r="AA12" s="810" t="s">
        <v>120</v>
      </c>
      <c r="AB12" s="810" t="s">
        <v>120</v>
      </c>
      <c r="AC12" s="810" t="s">
        <v>120</v>
      </c>
      <c r="AD12" s="810" t="s">
        <v>120</v>
      </c>
      <c r="AE12" s="810" t="s">
        <v>120</v>
      </c>
      <c r="AF12" s="810" t="s">
        <v>120</v>
      </c>
      <c r="AG12" s="810" t="s">
        <v>120</v>
      </c>
      <c r="AH12" s="810" t="s">
        <v>120</v>
      </c>
      <c r="AI12" s="810" t="s">
        <v>120</v>
      </c>
      <c r="AJ12" s="811" t="s">
        <v>120</v>
      </c>
      <c r="AK12" s="172"/>
    </row>
    <row r="13" spans="1:37" ht="15" customHeight="1" x14ac:dyDescent="0.2">
      <c r="A13" s="175"/>
      <c r="B13" s="969" t="s">
        <v>637</v>
      </c>
      <c r="C13" s="792" t="s">
        <v>638</v>
      </c>
      <c r="D13" s="793" t="s">
        <v>639</v>
      </c>
      <c r="E13" s="882" t="s">
        <v>640</v>
      </c>
      <c r="F13" s="871" t="s">
        <v>72</v>
      </c>
      <c r="G13" s="871">
        <v>2</v>
      </c>
      <c r="H13" s="766">
        <f>'2. BL Supply'!H10+'6. Preferred (Scenario Yr)'!H17</f>
        <v>0</v>
      </c>
      <c r="I13" s="376">
        <f>'2. BL Supply'!I10+'6. Preferred (Scenario Yr)'!I17</f>
        <v>0</v>
      </c>
      <c r="J13" s="376">
        <f>'2. BL Supply'!J10+'6. Preferred (Scenario Yr)'!J17</f>
        <v>0</v>
      </c>
      <c r="K13" s="376">
        <f>'2. BL Supply'!K10+'6. Preferred (Scenario Yr)'!K17</f>
        <v>0</v>
      </c>
      <c r="L13" s="872">
        <f>'2. BL Supply'!L10+'6. Preferred (Scenario Yr)'!L17</f>
        <v>0</v>
      </c>
      <c r="M13" s="872">
        <f>'2. BL Supply'!M10+'6. Preferred (Scenario Yr)'!M17</f>
        <v>0</v>
      </c>
      <c r="N13" s="872">
        <f>'2. BL Supply'!N10+'6. Preferred (Scenario Yr)'!N17</f>
        <v>0</v>
      </c>
      <c r="O13" s="872">
        <f>'2. BL Supply'!O10+'6. Preferred (Scenario Yr)'!O17</f>
        <v>0</v>
      </c>
      <c r="P13" s="872">
        <f>'2. BL Supply'!P10+'6. Preferred (Scenario Yr)'!P17</f>
        <v>0</v>
      </c>
      <c r="Q13" s="872">
        <f>'2. BL Supply'!Q10+'6. Preferred (Scenario Yr)'!Q17</f>
        <v>0</v>
      </c>
      <c r="R13" s="872">
        <f>'2. BL Supply'!R10+'6. Preferred (Scenario Yr)'!R17</f>
        <v>0</v>
      </c>
      <c r="S13" s="872">
        <f>'2. BL Supply'!S10+'6. Preferred (Scenario Yr)'!S17</f>
        <v>0</v>
      </c>
      <c r="T13" s="872">
        <f>'2. BL Supply'!T10+'6. Preferred (Scenario Yr)'!T17</f>
        <v>0</v>
      </c>
      <c r="U13" s="872">
        <f>'2. BL Supply'!U10+'6. Preferred (Scenario Yr)'!U17</f>
        <v>0</v>
      </c>
      <c r="V13" s="872">
        <f>'2. BL Supply'!V10+'6. Preferred (Scenario Yr)'!V17</f>
        <v>0</v>
      </c>
      <c r="W13" s="872">
        <f>'2. BL Supply'!W10+'6. Preferred (Scenario Yr)'!W17</f>
        <v>0</v>
      </c>
      <c r="X13" s="872">
        <f>'2. BL Supply'!X10+'6. Preferred (Scenario Yr)'!X17</f>
        <v>0</v>
      </c>
      <c r="Y13" s="872">
        <f>'2. BL Supply'!Y10+'6. Preferred (Scenario Yr)'!Y17</f>
        <v>0</v>
      </c>
      <c r="Z13" s="872">
        <f>'2. BL Supply'!Z10+'6. Preferred (Scenario Yr)'!Z17</f>
        <v>0</v>
      </c>
      <c r="AA13" s="872">
        <f>'2. BL Supply'!AA10+'6. Preferred (Scenario Yr)'!AA17</f>
        <v>0</v>
      </c>
      <c r="AB13" s="872">
        <f>'2. BL Supply'!AB10+'6. Preferred (Scenario Yr)'!AB17</f>
        <v>0</v>
      </c>
      <c r="AC13" s="872">
        <f>'2. BL Supply'!AC10+'6. Preferred (Scenario Yr)'!AC17</f>
        <v>0</v>
      </c>
      <c r="AD13" s="872">
        <f>'2. BL Supply'!AD10+'6. Preferred (Scenario Yr)'!AD17</f>
        <v>0</v>
      </c>
      <c r="AE13" s="872">
        <f>'2. BL Supply'!AE10+'6. Preferred (Scenario Yr)'!AE17</f>
        <v>0</v>
      </c>
      <c r="AF13" s="872">
        <f>'2. BL Supply'!AF10+'6. Preferred (Scenario Yr)'!AF17</f>
        <v>0</v>
      </c>
      <c r="AG13" s="872">
        <f>'2. BL Supply'!AG10+'6. Preferred (Scenario Yr)'!AG17</f>
        <v>0</v>
      </c>
      <c r="AH13" s="872">
        <f>'2. BL Supply'!AH10+'6. Preferred (Scenario Yr)'!AH17</f>
        <v>0</v>
      </c>
      <c r="AI13" s="872">
        <f>'2. BL Supply'!AI10+'6. Preferred (Scenario Yr)'!AI17</f>
        <v>0</v>
      </c>
      <c r="AJ13" s="873">
        <f>'2. BL Supply'!AJ10+'6. Preferred (Scenario Yr)'!AJ17</f>
        <v>0</v>
      </c>
      <c r="AK13" s="172"/>
    </row>
    <row r="14" spans="1:37" x14ac:dyDescent="0.2">
      <c r="A14" s="280"/>
      <c r="B14" s="970"/>
      <c r="C14" s="632" t="s">
        <v>120</v>
      </c>
      <c r="D14" s="883" t="s">
        <v>120</v>
      </c>
      <c r="E14" s="884" t="s">
        <v>120</v>
      </c>
      <c r="F14" s="771" t="s">
        <v>120</v>
      </c>
      <c r="G14" s="771">
        <v>2</v>
      </c>
      <c r="H14" s="772" t="s">
        <v>120</v>
      </c>
      <c r="I14" s="375" t="s">
        <v>120</v>
      </c>
      <c r="J14" s="375" t="s">
        <v>120</v>
      </c>
      <c r="K14" s="375" t="s">
        <v>120</v>
      </c>
      <c r="L14" s="773" t="s">
        <v>120</v>
      </c>
      <c r="M14" s="773" t="s">
        <v>120</v>
      </c>
      <c r="N14" s="773" t="s">
        <v>120</v>
      </c>
      <c r="O14" s="773" t="s">
        <v>120</v>
      </c>
      <c r="P14" s="773" t="s">
        <v>120</v>
      </c>
      <c r="Q14" s="773" t="s">
        <v>120</v>
      </c>
      <c r="R14" s="773" t="s">
        <v>120</v>
      </c>
      <c r="S14" s="773" t="s">
        <v>120</v>
      </c>
      <c r="T14" s="773" t="s">
        <v>120</v>
      </c>
      <c r="U14" s="773" t="s">
        <v>120</v>
      </c>
      <c r="V14" s="773" t="s">
        <v>120</v>
      </c>
      <c r="W14" s="773" t="s">
        <v>120</v>
      </c>
      <c r="X14" s="773" t="s">
        <v>120</v>
      </c>
      <c r="Y14" s="773" t="s">
        <v>120</v>
      </c>
      <c r="Z14" s="773" t="s">
        <v>120</v>
      </c>
      <c r="AA14" s="773" t="s">
        <v>120</v>
      </c>
      <c r="AB14" s="773" t="s">
        <v>120</v>
      </c>
      <c r="AC14" s="773" t="s">
        <v>120</v>
      </c>
      <c r="AD14" s="773" t="s">
        <v>120</v>
      </c>
      <c r="AE14" s="773" t="s">
        <v>120</v>
      </c>
      <c r="AF14" s="773" t="s">
        <v>120</v>
      </c>
      <c r="AG14" s="773" t="s">
        <v>120</v>
      </c>
      <c r="AH14" s="773" t="s">
        <v>120</v>
      </c>
      <c r="AI14" s="773" t="s">
        <v>120</v>
      </c>
      <c r="AJ14" s="774" t="s">
        <v>120</v>
      </c>
      <c r="AK14" s="172"/>
    </row>
    <row r="15" spans="1:37" x14ac:dyDescent="0.2">
      <c r="A15" s="280"/>
      <c r="B15" s="970"/>
      <c r="C15" s="632" t="s">
        <v>120</v>
      </c>
      <c r="D15" s="883" t="s">
        <v>120</v>
      </c>
      <c r="E15" s="884" t="s">
        <v>120</v>
      </c>
      <c r="F15" s="771" t="s">
        <v>120</v>
      </c>
      <c r="G15" s="771">
        <v>2</v>
      </c>
      <c r="H15" s="772" t="s">
        <v>120</v>
      </c>
      <c r="I15" s="375" t="s">
        <v>120</v>
      </c>
      <c r="J15" s="375" t="s">
        <v>120</v>
      </c>
      <c r="K15" s="375" t="s">
        <v>120</v>
      </c>
      <c r="L15" s="773" t="s">
        <v>120</v>
      </c>
      <c r="M15" s="773" t="s">
        <v>120</v>
      </c>
      <c r="N15" s="773" t="s">
        <v>120</v>
      </c>
      <c r="O15" s="773" t="s">
        <v>120</v>
      </c>
      <c r="P15" s="773" t="s">
        <v>120</v>
      </c>
      <c r="Q15" s="773" t="s">
        <v>120</v>
      </c>
      <c r="R15" s="773" t="s">
        <v>120</v>
      </c>
      <c r="S15" s="773" t="s">
        <v>120</v>
      </c>
      <c r="T15" s="773" t="s">
        <v>120</v>
      </c>
      <c r="U15" s="773" t="s">
        <v>120</v>
      </c>
      <c r="V15" s="773" t="s">
        <v>120</v>
      </c>
      <c r="W15" s="773" t="s">
        <v>120</v>
      </c>
      <c r="X15" s="773" t="s">
        <v>120</v>
      </c>
      <c r="Y15" s="773" t="s">
        <v>120</v>
      </c>
      <c r="Z15" s="773" t="s">
        <v>120</v>
      </c>
      <c r="AA15" s="773" t="s">
        <v>120</v>
      </c>
      <c r="AB15" s="773" t="s">
        <v>120</v>
      </c>
      <c r="AC15" s="773" t="s">
        <v>120</v>
      </c>
      <c r="AD15" s="773" t="s">
        <v>120</v>
      </c>
      <c r="AE15" s="773" t="s">
        <v>120</v>
      </c>
      <c r="AF15" s="773" t="s">
        <v>120</v>
      </c>
      <c r="AG15" s="773" t="s">
        <v>120</v>
      </c>
      <c r="AH15" s="773" t="s">
        <v>120</v>
      </c>
      <c r="AI15" s="773" t="s">
        <v>120</v>
      </c>
      <c r="AJ15" s="774" t="s">
        <v>120</v>
      </c>
      <c r="AK15" s="172"/>
    </row>
    <row r="16" spans="1:37" x14ac:dyDescent="0.2">
      <c r="A16" s="280"/>
      <c r="B16" s="970"/>
      <c r="C16" s="632" t="s">
        <v>120</v>
      </c>
      <c r="D16" s="883" t="s">
        <v>120</v>
      </c>
      <c r="E16" s="884" t="s">
        <v>120</v>
      </c>
      <c r="F16" s="771" t="s">
        <v>120</v>
      </c>
      <c r="G16" s="771">
        <v>2</v>
      </c>
      <c r="H16" s="772" t="s">
        <v>120</v>
      </c>
      <c r="I16" s="375" t="s">
        <v>120</v>
      </c>
      <c r="J16" s="375" t="s">
        <v>120</v>
      </c>
      <c r="K16" s="375" t="s">
        <v>120</v>
      </c>
      <c r="L16" s="773" t="s">
        <v>120</v>
      </c>
      <c r="M16" s="773" t="s">
        <v>120</v>
      </c>
      <c r="N16" s="773" t="s">
        <v>120</v>
      </c>
      <c r="O16" s="773" t="s">
        <v>120</v>
      </c>
      <c r="P16" s="773" t="s">
        <v>120</v>
      </c>
      <c r="Q16" s="773" t="s">
        <v>120</v>
      </c>
      <c r="R16" s="773" t="s">
        <v>120</v>
      </c>
      <c r="S16" s="773" t="s">
        <v>120</v>
      </c>
      <c r="T16" s="773" t="s">
        <v>120</v>
      </c>
      <c r="U16" s="773" t="s">
        <v>120</v>
      </c>
      <c r="V16" s="773" t="s">
        <v>120</v>
      </c>
      <c r="W16" s="773" t="s">
        <v>120</v>
      </c>
      <c r="X16" s="773" t="s">
        <v>120</v>
      </c>
      <c r="Y16" s="773" t="s">
        <v>120</v>
      </c>
      <c r="Z16" s="773" t="s">
        <v>120</v>
      </c>
      <c r="AA16" s="773" t="s">
        <v>120</v>
      </c>
      <c r="AB16" s="773" t="s">
        <v>120</v>
      </c>
      <c r="AC16" s="773" t="s">
        <v>120</v>
      </c>
      <c r="AD16" s="773" t="s">
        <v>120</v>
      </c>
      <c r="AE16" s="773" t="s">
        <v>120</v>
      </c>
      <c r="AF16" s="773" t="s">
        <v>120</v>
      </c>
      <c r="AG16" s="773" t="s">
        <v>120</v>
      </c>
      <c r="AH16" s="773" t="s">
        <v>120</v>
      </c>
      <c r="AI16" s="773" t="s">
        <v>120</v>
      </c>
      <c r="AJ16" s="774" t="s">
        <v>120</v>
      </c>
      <c r="AK16" s="172"/>
    </row>
    <row r="17" spans="1:37" x14ac:dyDescent="0.2">
      <c r="A17" s="175"/>
      <c r="B17" s="970"/>
      <c r="C17" s="775" t="s">
        <v>641</v>
      </c>
      <c r="D17" s="776" t="s">
        <v>642</v>
      </c>
      <c r="E17" s="832" t="s">
        <v>643</v>
      </c>
      <c r="F17" s="778" t="s">
        <v>72</v>
      </c>
      <c r="G17" s="778">
        <v>2</v>
      </c>
      <c r="H17" s="772">
        <f>'2. BL Supply'!H14+'6. Preferred (Scenario Yr)'!H24</f>
        <v>0</v>
      </c>
      <c r="I17" s="375">
        <f>'2. BL Supply'!I14+'6. Preferred (Scenario Yr)'!I24</f>
        <v>0</v>
      </c>
      <c r="J17" s="375">
        <f>'2. BL Supply'!J14+'6. Preferred (Scenario Yr)'!J24</f>
        <v>0</v>
      </c>
      <c r="K17" s="375">
        <f>'2. BL Supply'!K14+'6. Preferred (Scenario Yr)'!K24</f>
        <v>0</v>
      </c>
      <c r="L17" s="615">
        <f>'2. BL Supply'!L14+'6. Preferred (Scenario Yr)'!L24</f>
        <v>0</v>
      </c>
      <c r="M17" s="615">
        <f>'2. BL Supply'!M14+'6. Preferred (Scenario Yr)'!M24</f>
        <v>0</v>
      </c>
      <c r="N17" s="615">
        <f>'2. BL Supply'!N14+'6. Preferred (Scenario Yr)'!N24</f>
        <v>0</v>
      </c>
      <c r="O17" s="615">
        <f>'2. BL Supply'!O14+'6. Preferred (Scenario Yr)'!O24</f>
        <v>0</v>
      </c>
      <c r="P17" s="615">
        <f>'2. BL Supply'!P14+'6. Preferred (Scenario Yr)'!P24</f>
        <v>0</v>
      </c>
      <c r="Q17" s="615">
        <f>'2. BL Supply'!Q14+'6. Preferred (Scenario Yr)'!Q24</f>
        <v>0</v>
      </c>
      <c r="R17" s="615">
        <f>'2. BL Supply'!R14+'6. Preferred (Scenario Yr)'!R24</f>
        <v>0</v>
      </c>
      <c r="S17" s="615">
        <f>'2. BL Supply'!S14+'6. Preferred (Scenario Yr)'!S24</f>
        <v>0</v>
      </c>
      <c r="T17" s="615">
        <f>'2. BL Supply'!T14+'6. Preferred (Scenario Yr)'!T24</f>
        <v>0</v>
      </c>
      <c r="U17" s="615">
        <f>'2. BL Supply'!U14+'6. Preferred (Scenario Yr)'!U24</f>
        <v>0</v>
      </c>
      <c r="V17" s="615">
        <f>'2. BL Supply'!V14+'6. Preferred (Scenario Yr)'!V24</f>
        <v>0</v>
      </c>
      <c r="W17" s="615">
        <f>'2. BL Supply'!W14+'6. Preferred (Scenario Yr)'!W24</f>
        <v>0</v>
      </c>
      <c r="X17" s="615">
        <f>'2. BL Supply'!X14+'6. Preferred (Scenario Yr)'!X24</f>
        <v>0</v>
      </c>
      <c r="Y17" s="615">
        <f>'2. BL Supply'!Y14+'6. Preferred (Scenario Yr)'!Y24</f>
        <v>0</v>
      </c>
      <c r="Z17" s="615">
        <f>'2. BL Supply'!Z14+'6. Preferred (Scenario Yr)'!Z24</f>
        <v>0</v>
      </c>
      <c r="AA17" s="615">
        <f>'2. BL Supply'!AA14+'6. Preferred (Scenario Yr)'!AA24</f>
        <v>0</v>
      </c>
      <c r="AB17" s="615">
        <f>'2. BL Supply'!AB14+'6. Preferred (Scenario Yr)'!AB24</f>
        <v>0</v>
      </c>
      <c r="AC17" s="615">
        <f>'2. BL Supply'!AC14+'6. Preferred (Scenario Yr)'!AC24</f>
        <v>0</v>
      </c>
      <c r="AD17" s="615">
        <f>'2. BL Supply'!AD14+'6. Preferred (Scenario Yr)'!AD24</f>
        <v>0</v>
      </c>
      <c r="AE17" s="615">
        <f>'2. BL Supply'!AE14+'6. Preferred (Scenario Yr)'!AE24</f>
        <v>0</v>
      </c>
      <c r="AF17" s="615">
        <f>'2. BL Supply'!AF14+'6. Preferred (Scenario Yr)'!AF24</f>
        <v>0</v>
      </c>
      <c r="AG17" s="615">
        <f>'2. BL Supply'!AG14+'6. Preferred (Scenario Yr)'!AG24</f>
        <v>0</v>
      </c>
      <c r="AH17" s="615">
        <f>'2. BL Supply'!AH14+'6. Preferred (Scenario Yr)'!AH24</f>
        <v>0</v>
      </c>
      <c r="AI17" s="615">
        <f>'2. BL Supply'!AI14+'6. Preferred (Scenario Yr)'!AI24</f>
        <v>0</v>
      </c>
      <c r="AJ17" s="779">
        <f>'2. BL Supply'!AJ14+'6. Preferred (Scenario Yr)'!AJ24</f>
        <v>0</v>
      </c>
      <c r="AK17" s="172"/>
    </row>
    <row r="18" spans="1:37" x14ac:dyDescent="0.2">
      <c r="A18" s="280"/>
      <c r="B18" s="970"/>
      <c r="C18" s="632" t="s">
        <v>120</v>
      </c>
      <c r="D18" s="890" t="s">
        <v>120</v>
      </c>
      <c r="E18" s="885" t="s">
        <v>120</v>
      </c>
      <c r="F18" s="283" t="s">
        <v>120</v>
      </c>
      <c r="G18" s="283">
        <v>2</v>
      </c>
      <c r="H18" s="772" t="s">
        <v>120</v>
      </c>
      <c r="I18" s="375" t="s">
        <v>120</v>
      </c>
      <c r="J18" s="375" t="s">
        <v>120</v>
      </c>
      <c r="K18" s="375" t="s">
        <v>120</v>
      </c>
      <c r="L18" s="773" t="s">
        <v>644</v>
      </c>
      <c r="M18" s="773" t="s">
        <v>120</v>
      </c>
      <c r="N18" s="773" t="s">
        <v>120</v>
      </c>
      <c r="O18" s="773" t="s">
        <v>120</v>
      </c>
      <c r="P18" s="773" t="s">
        <v>120</v>
      </c>
      <c r="Q18" s="773" t="s">
        <v>120</v>
      </c>
      <c r="R18" s="773" t="s">
        <v>120</v>
      </c>
      <c r="S18" s="773" t="s">
        <v>120</v>
      </c>
      <c r="T18" s="773" t="s">
        <v>120</v>
      </c>
      <c r="U18" s="773" t="s">
        <v>120</v>
      </c>
      <c r="V18" s="773" t="s">
        <v>120</v>
      </c>
      <c r="W18" s="773" t="s">
        <v>120</v>
      </c>
      <c r="X18" s="773" t="s">
        <v>120</v>
      </c>
      <c r="Y18" s="773" t="s">
        <v>120</v>
      </c>
      <c r="Z18" s="773" t="s">
        <v>120</v>
      </c>
      <c r="AA18" s="773" t="s">
        <v>120</v>
      </c>
      <c r="AB18" s="773" t="s">
        <v>120</v>
      </c>
      <c r="AC18" s="773" t="s">
        <v>120</v>
      </c>
      <c r="AD18" s="773" t="s">
        <v>120</v>
      </c>
      <c r="AE18" s="773" t="s">
        <v>120</v>
      </c>
      <c r="AF18" s="773" t="s">
        <v>120</v>
      </c>
      <c r="AG18" s="773" t="s">
        <v>120</v>
      </c>
      <c r="AH18" s="773" t="s">
        <v>120</v>
      </c>
      <c r="AI18" s="773" t="s">
        <v>120</v>
      </c>
      <c r="AJ18" s="774" t="s">
        <v>120</v>
      </c>
      <c r="AK18" s="172"/>
    </row>
    <row r="19" spans="1:37" x14ac:dyDescent="0.2">
      <c r="A19" s="280"/>
      <c r="B19" s="970"/>
      <c r="C19" s="632" t="s">
        <v>120</v>
      </c>
      <c r="D19" s="890" t="s">
        <v>120</v>
      </c>
      <c r="E19" s="885" t="s">
        <v>120</v>
      </c>
      <c r="F19" s="283" t="s">
        <v>120</v>
      </c>
      <c r="G19" s="283">
        <v>2</v>
      </c>
      <c r="H19" s="772" t="s">
        <v>120</v>
      </c>
      <c r="I19" s="375" t="s">
        <v>120</v>
      </c>
      <c r="J19" s="375" t="s">
        <v>120</v>
      </c>
      <c r="K19" s="375" t="s">
        <v>120</v>
      </c>
      <c r="L19" s="773" t="s">
        <v>120</v>
      </c>
      <c r="M19" s="773" t="s">
        <v>120</v>
      </c>
      <c r="N19" s="773" t="s">
        <v>120</v>
      </c>
      <c r="O19" s="773" t="s">
        <v>120</v>
      </c>
      <c r="P19" s="773" t="s">
        <v>120</v>
      </c>
      <c r="Q19" s="773" t="s">
        <v>120</v>
      </c>
      <c r="R19" s="773" t="s">
        <v>120</v>
      </c>
      <c r="S19" s="773" t="s">
        <v>120</v>
      </c>
      <c r="T19" s="773" t="s">
        <v>120</v>
      </c>
      <c r="U19" s="773" t="s">
        <v>120</v>
      </c>
      <c r="V19" s="773" t="s">
        <v>120</v>
      </c>
      <c r="W19" s="773" t="s">
        <v>120</v>
      </c>
      <c r="X19" s="773" t="s">
        <v>120</v>
      </c>
      <c r="Y19" s="773" t="s">
        <v>120</v>
      </c>
      <c r="Z19" s="773" t="s">
        <v>120</v>
      </c>
      <c r="AA19" s="773" t="s">
        <v>120</v>
      </c>
      <c r="AB19" s="773" t="s">
        <v>120</v>
      </c>
      <c r="AC19" s="773" t="s">
        <v>120</v>
      </c>
      <c r="AD19" s="773" t="s">
        <v>120</v>
      </c>
      <c r="AE19" s="773" t="s">
        <v>120</v>
      </c>
      <c r="AF19" s="773" t="s">
        <v>120</v>
      </c>
      <c r="AG19" s="773" t="s">
        <v>120</v>
      </c>
      <c r="AH19" s="773" t="s">
        <v>120</v>
      </c>
      <c r="AI19" s="773" t="s">
        <v>120</v>
      </c>
      <c r="AJ19" s="774" t="s">
        <v>120</v>
      </c>
      <c r="AK19" s="172"/>
    </row>
    <row r="20" spans="1:37" x14ac:dyDescent="0.2">
      <c r="A20" s="280"/>
      <c r="B20" s="970"/>
      <c r="C20" s="632" t="s">
        <v>120</v>
      </c>
      <c r="D20" s="883" t="s">
        <v>120</v>
      </c>
      <c r="E20" s="770" t="s">
        <v>120</v>
      </c>
      <c r="F20" s="771" t="s">
        <v>120</v>
      </c>
      <c r="G20" s="771">
        <v>2</v>
      </c>
      <c r="H20" s="772" t="s">
        <v>120</v>
      </c>
      <c r="I20" s="375" t="s">
        <v>120</v>
      </c>
      <c r="J20" s="375" t="s">
        <v>120</v>
      </c>
      <c r="K20" s="375" t="s">
        <v>120</v>
      </c>
      <c r="L20" s="773" t="s">
        <v>120</v>
      </c>
      <c r="M20" s="773" t="s">
        <v>120</v>
      </c>
      <c r="N20" s="773" t="s">
        <v>120</v>
      </c>
      <c r="O20" s="773" t="s">
        <v>120</v>
      </c>
      <c r="P20" s="773" t="s">
        <v>120</v>
      </c>
      <c r="Q20" s="773" t="s">
        <v>120</v>
      </c>
      <c r="R20" s="773" t="s">
        <v>120</v>
      </c>
      <c r="S20" s="773" t="s">
        <v>120</v>
      </c>
      <c r="T20" s="773" t="s">
        <v>120</v>
      </c>
      <c r="U20" s="773" t="s">
        <v>120</v>
      </c>
      <c r="V20" s="773" t="s">
        <v>120</v>
      </c>
      <c r="W20" s="773" t="s">
        <v>120</v>
      </c>
      <c r="X20" s="773" t="s">
        <v>120</v>
      </c>
      <c r="Y20" s="773" t="s">
        <v>120</v>
      </c>
      <c r="Z20" s="773" t="s">
        <v>120</v>
      </c>
      <c r="AA20" s="773" t="s">
        <v>120</v>
      </c>
      <c r="AB20" s="773" t="s">
        <v>120</v>
      </c>
      <c r="AC20" s="773" t="s">
        <v>120</v>
      </c>
      <c r="AD20" s="773" t="s">
        <v>120</v>
      </c>
      <c r="AE20" s="773" t="s">
        <v>120</v>
      </c>
      <c r="AF20" s="773" t="s">
        <v>120</v>
      </c>
      <c r="AG20" s="773" t="s">
        <v>120</v>
      </c>
      <c r="AH20" s="773" t="s">
        <v>120</v>
      </c>
      <c r="AI20" s="773" t="s">
        <v>120</v>
      </c>
      <c r="AJ20" s="774" t="s">
        <v>120</v>
      </c>
      <c r="AK20" s="172"/>
    </row>
    <row r="21" spans="1:37" ht="25.5" x14ac:dyDescent="0.2">
      <c r="A21" s="175"/>
      <c r="B21" s="970"/>
      <c r="C21" s="775" t="s">
        <v>645</v>
      </c>
      <c r="D21" s="776" t="s">
        <v>646</v>
      </c>
      <c r="E21" s="832" t="s">
        <v>797</v>
      </c>
      <c r="F21" s="778"/>
      <c r="G21" s="778">
        <v>2</v>
      </c>
      <c r="H21" s="772">
        <f>'2. BL Supply'!H17+'2. BL Supply'!H18+'6. Preferred (Scenario Yr)'!H27+'6. Preferred (Scenario Yr)'!H5</f>
        <v>0</v>
      </c>
      <c r="I21" s="375">
        <f>'2. BL Supply'!I17+'2. BL Supply'!I18+'6. Preferred (Scenario Yr)'!I27+'6. Preferred (Scenario Yr)'!I5</f>
        <v>0</v>
      </c>
      <c r="J21" s="375">
        <f>'2. BL Supply'!J17+'2. BL Supply'!J18+'6. Preferred (Scenario Yr)'!J27+'6. Preferred (Scenario Yr)'!J5</f>
        <v>0</v>
      </c>
      <c r="K21" s="375">
        <f>'2. BL Supply'!K17+'2. BL Supply'!K18+'6. Preferred (Scenario Yr)'!K27+'6. Preferred (Scenario Yr)'!K5</f>
        <v>0</v>
      </c>
      <c r="L21" s="615">
        <f>'2. BL Supply'!L17+'2. BL Supply'!L18+'6. Preferred (Scenario Yr)'!L27+'6. Preferred (Scenario Yr)'!L5</f>
        <v>0</v>
      </c>
      <c r="M21" s="615">
        <f>'2. BL Supply'!M17+'2. BL Supply'!M18+'6. Preferred (Scenario Yr)'!M27+'6. Preferred (Scenario Yr)'!M5</f>
        <v>0</v>
      </c>
      <c r="N21" s="615">
        <f>'2. BL Supply'!N17+'2. BL Supply'!N18+'6. Preferred (Scenario Yr)'!N27+'6. Preferred (Scenario Yr)'!N5</f>
        <v>0</v>
      </c>
      <c r="O21" s="615">
        <f>'2. BL Supply'!O17+'2. BL Supply'!O18+'6. Preferred (Scenario Yr)'!O27+'6. Preferred (Scenario Yr)'!O5</f>
        <v>0</v>
      </c>
      <c r="P21" s="615">
        <f>'2. BL Supply'!P17+'2. BL Supply'!P18+'6. Preferred (Scenario Yr)'!P27+'6. Preferred (Scenario Yr)'!P5</f>
        <v>0</v>
      </c>
      <c r="Q21" s="615">
        <f>'2. BL Supply'!Q17+'2. BL Supply'!Q18+'6. Preferred (Scenario Yr)'!Q27+'6. Preferred (Scenario Yr)'!Q5</f>
        <v>0</v>
      </c>
      <c r="R21" s="615">
        <f>'2. BL Supply'!R17+'2. BL Supply'!R18+'6. Preferred (Scenario Yr)'!R27+'6. Preferred (Scenario Yr)'!R5</f>
        <v>0</v>
      </c>
      <c r="S21" s="615">
        <f>'2. BL Supply'!S17+'2. BL Supply'!S18+'6. Preferred (Scenario Yr)'!S27+'6. Preferred (Scenario Yr)'!S5</f>
        <v>0</v>
      </c>
      <c r="T21" s="615">
        <f>'2. BL Supply'!T17+'2. BL Supply'!T18+'6. Preferred (Scenario Yr)'!T27+'6. Preferred (Scenario Yr)'!T5</f>
        <v>0</v>
      </c>
      <c r="U21" s="615">
        <f>'2. BL Supply'!U17+'2. BL Supply'!U18+'6. Preferred (Scenario Yr)'!U27+'6. Preferred (Scenario Yr)'!U5</f>
        <v>0</v>
      </c>
      <c r="V21" s="615">
        <f>'2. BL Supply'!V17+'2. BL Supply'!V18+'6. Preferred (Scenario Yr)'!V27+'6. Preferred (Scenario Yr)'!V5</f>
        <v>0</v>
      </c>
      <c r="W21" s="615">
        <f>'2. BL Supply'!W17+'2. BL Supply'!W18+'6. Preferred (Scenario Yr)'!W27+'6. Preferred (Scenario Yr)'!W5</f>
        <v>0</v>
      </c>
      <c r="X21" s="615">
        <f>'2. BL Supply'!X17+'2. BL Supply'!X18+'6. Preferred (Scenario Yr)'!X27+'6. Preferred (Scenario Yr)'!X5</f>
        <v>0</v>
      </c>
      <c r="Y21" s="615">
        <f>'2. BL Supply'!Y17+'2. BL Supply'!Y18+'6. Preferred (Scenario Yr)'!Y27+'6. Preferred (Scenario Yr)'!Y5</f>
        <v>0</v>
      </c>
      <c r="Z21" s="615">
        <f>'2. BL Supply'!Z17+'2. BL Supply'!Z18+'6. Preferred (Scenario Yr)'!Z27+'6. Preferred (Scenario Yr)'!Z5</f>
        <v>0</v>
      </c>
      <c r="AA21" s="615">
        <f>'2. BL Supply'!AA17+'2. BL Supply'!AA18+'6. Preferred (Scenario Yr)'!AA27+'6. Preferred (Scenario Yr)'!AA5</f>
        <v>0</v>
      </c>
      <c r="AB21" s="615">
        <f>'2. BL Supply'!AB17+'2. BL Supply'!AB18+'6. Preferred (Scenario Yr)'!AB27+'6. Preferred (Scenario Yr)'!AB5</f>
        <v>0</v>
      </c>
      <c r="AC21" s="615">
        <f>'2. BL Supply'!AC17+'2. BL Supply'!AC18+'6. Preferred (Scenario Yr)'!AC27+'6. Preferred (Scenario Yr)'!AC5</f>
        <v>0</v>
      </c>
      <c r="AD21" s="615">
        <f>'2. BL Supply'!AD17+'2. BL Supply'!AD18+'6. Preferred (Scenario Yr)'!AD27+'6. Preferred (Scenario Yr)'!AD5</f>
        <v>0</v>
      </c>
      <c r="AE21" s="615">
        <f>'2. BL Supply'!AE17+'2. BL Supply'!AE18+'6. Preferred (Scenario Yr)'!AE27+'6. Preferred (Scenario Yr)'!AE5</f>
        <v>0</v>
      </c>
      <c r="AF21" s="615">
        <f>'2. BL Supply'!AF17+'2. BL Supply'!AF18+'6. Preferred (Scenario Yr)'!AF27+'6. Preferred (Scenario Yr)'!AF5</f>
        <v>0</v>
      </c>
      <c r="AG21" s="615">
        <f>'2. BL Supply'!AG17+'2. BL Supply'!AG18+'6. Preferred (Scenario Yr)'!AG27+'6. Preferred (Scenario Yr)'!AG5</f>
        <v>0</v>
      </c>
      <c r="AH21" s="615">
        <f>'2. BL Supply'!AH17+'2. BL Supply'!AH18+'6. Preferred (Scenario Yr)'!AH27+'6. Preferred (Scenario Yr)'!AH5</f>
        <v>0</v>
      </c>
      <c r="AI21" s="615">
        <f>'2. BL Supply'!AI17+'2. BL Supply'!AI18+'6. Preferred (Scenario Yr)'!AI27+'6. Preferred (Scenario Yr)'!AI5</f>
        <v>0</v>
      </c>
      <c r="AJ21" s="779">
        <f>'2. BL Supply'!AJ17+'2. BL Supply'!AJ18+'6. Preferred (Scenario Yr)'!AJ27+'6. Preferred (Scenario Yr)'!AJ5</f>
        <v>0</v>
      </c>
      <c r="AK21" s="172"/>
    </row>
    <row r="22" spans="1:37" x14ac:dyDescent="0.2">
      <c r="A22" s="175"/>
      <c r="B22" s="970"/>
      <c r="C22" s="775" t="s">
        <v>120</v>
      </c>
      <c r="D22" s="891" t="s">
        <v>120</v>
      </c>
      <c r="E22" s="832" t="s">
        <v>120</v>
      </c>
      <c r="F22" s="778" t="s">
        <v>120</v>
      </c>
      <c r="G22" s="778">
        <v>2</v>
      </c>
      <c r="H22" s="772"/>
      <c r="I22" s="375"/>
      <c r="J22" s="375"/>
      <c r="K22" s="375"/>
      <c r="L22" s="615" t="s">
        <v>120</v>
      </c>
      <c r="M22" s="615" t="s">
        <v>120</v>
      </c>
      <c r="N22" s="615" t="s">
        <v>120</v>
      </c>
      <c r="O22" s="615" t="s">
        <v>120</v>
      </c>
      <c r="P22" s="615" t="s">
        <v>120</v>
      </c>
      <c r="Q22" s="615" t="s">
        <v>120</v>
      </c>
      <c r="R22" s="615" t="s">
        <v>120</v>
      </c>
      <c r="S22" s="615" t="s">
        <v>120</v>
      </c>
      <c r="T22" s="615" t="s">
        <v>120</v>
      </c>
      <c r="U22" s="615" t="s">
        <v>120</v>
      </c>
      <c r="V22" s="615" t="s">
        <v>120</v>
      </c>
      <c r="W22" s="615" t="s">
        <v>120</v>
      </c>
      <c r="X22" s="615" t="s">
        <v>120</v>
      </c>
      <c r="Y22" s="615" t="s">
        <v>120</v>
      </c>
      <c r="Z22" s="615" t="s">
        <v>120</v>
      </c>
      <c r="AA22" s="615" t="s">
        <v>120</v>
      </c>
      <c r="AB22" s="615" t="s">
        <v>120</v>
      </c>
      <c r="AC22" s="615" t="s">
        <v>120</v>
      </c>
      <c r="AD22" s="615" t="s">
        <v>120</v>
      </c>
      <c r="AE22" s="615" t="s">
        <v>120</v>
      </c>
      <c r="AF22" s="615" t="s">
        <v>120</v>
      </c>
      <c r="AG22" s="615" t="s">
        <v>120</v>
      </c>
      <c r="AH22" s="615" t="s">
        <v>120</v>
      </c>
      <c r="AI22" s="615" t="s">
        <v>120</v>
      </c>
      <c r="AJ22" s="779" t="s">
        <v>120</v>
      </c>
      <c r="AK22" s="172"/>
    </row>
    <row r="23" spans="1:37" x14ac:dyDescent="0.2">
      <c r="A23" s="175"/>
      <c r="B23" s="970"/>
      <c r="C23" s="632" t="s">
        <v>120</v>
      </c>
      <c r="D23" s="890" t="s">
        <v>120</v>
      </c>
      <c r="E23" s="885" t="s">
        <v>120</v>
      </c>
      <c r="F23" s="283" t="s">
        <v>120</v>
      </c>
      <c r="G23" s="283">
        <v>2</v>
      </c>
      <c r="H23" s="772" t="s">
        <v>120</v>
      </c>
      <c r="I23" s="375" t="s">
        <v>120</v>
      </c>
      <c r="J23" s="375" t="s">
        <v>120</v>
      </c>
      <c r="K23" s="375" t="s">
        <v>120</v>
      </c>
      <c r="L23" s="773" t="s">
        <v>120</v>
      </c>
      <c r="M23" s="773" t="s">
        <v>120</v>
      </c>
      <c r="N23" s="773" t="s">
        <v>120</v>
      </c>
      <c r="O23" s="773" t="s">
        <v>120</v>
      </c>
      <c r="P23" s="773" t="s">
        <v>120</v>
      </c>
      <c r="Q23" s="773" t="s">
        <v>120</v>
      </c>
      <c r="R23" s="773" t="s">
        <v>120</v>
      </c>
      <c r="S23" s="773" t="s">
        <v>120</v>
      </c>
      <c r="T23" s="773" t="s">
        <v>120</v>
      </c>
      <c r="U23" s="773" t="s">
        <v>120</v>
      </c>
      <c r="V23" s="773" t="s">
        <v>120</v>
      </c>
      <c r="W23" s="773" t="s">
        <v>120</v>
      </c>
      <c r="X23" s="773" t="s">
        <v>120</v>
      </c>
      <c r="Y23" s="773" t="s">
        <v>120</v>
      </c>
      <c r="Z23" s="773" t="s">
        <v>120</v>
      </c>
      <c r="AA23" s="773" t="s">
        <v>120</v>
      </c>
      <c r="AB23" s="773" t="s">
        <v>120</v>
      </c>
      <c r="AC23" s="773" t="s">
        <v>120</v>
      </c>
      <c r="AD23" s="773" t="s">
        <v>120</v>
      </c>
      <c r="AE23" s="773" t="s">
        <v>120</v>
      </c>
      <c r="AF23" s="773" t="s">
        <v>120</v>
      </c>
      <c r="AG23" s="773" t="s">
        <v>120</v>
      </c>
      <c r="AH23" s="773" t="s">
        <v>120</v>
      </c>
      <c r="AI23" s="773" t="s">
        <v>120</v>
      </c>
      <c r="AJ23" s="774" t="s">
        <v>120</v>
      </c>
      <c r="AK23" s="172"/>
    </row>
    <row r="24" spans="1:37" x14ac:dyDescent="0.2">
      <c r="A24" s="175"/>
      <c r="B24" s="970"/>
      <c r="C24" s="632" t="s">
        <v>120</v>
      </c>
      <c r="D24" s="890" t="s">
        <v>120</v>
      </c>
      <c r="E24" s="885" t="s">
        <v>120</v>
      </c>
      <c r="F24" s="283" t="s">
        <v>120</v>
      </c>
      <c r="G24" s="283">
        <v>2</v>
      </c>
      <c r="H24" s="772" t="s">
        <v>120</v>
      </c>
      <c r="I24" s="375" t="s">
        <v>120</v>
      </c>
      <c r="J24" s="375" t="s">
        <v>120</v>
      </c>
      <c r="K24" s="375" t="s">
        <v>120</v>
      </c>
      <c r="L24" s="773" t="s">
        <v>120</v>
      </c>
      <c r="M24" s="773" t="s">
        <v>120</v>
      </c>
      <c r="N24" s="773" t="s">
        <v>120</v>
      </c>
      <c r="O24" s="773" t="s">
        <v>120</v>
      </c>
      <c r="P24" s="773" t="s">
        <v>120</v>
      </c>
      <c r="Q24" s="773" t="s">
        <v>120</v>
      </c>
      <c r="R24" s="773" t="s">
        <v>120</v>
      </c>
      <c r="S24" s="773" t="s">
        <v>120</v>
      </c>
      <c r="T24" s="773" t="s">
        <v>120</v>
      </c>
      <c r="U24" s="773" t="s">
        <v>120</v>
      </c>
      <c r="V24" s="773" t="s">
        <v>120</v>
      </c>
      <c r="W24" s="773" t="s">
        <v>120</v>
      </c>
      <c r="X24" s="773" t="s">
        <v>120</v>
      </c>
      <c r="Y24" s="773" t="s">
        <v>120</v>
      </c>
      <c r="Z24" s="773" t="s">
        <v>120</v>
      </c>
      <c r="AA24" s="773" t="s">
        <v>120</v>
      </c>
      <c r="AB24" s="773" t="s">
        <v>120</v>
      </c>
      <c r="AC24" s="773" t="s">
        <v>120</v>
      </c>
      <c r="AD24" s="773" t="s">
        <v>120</v>
      </c>
      <c r="AE24" s="773" t="s">
        <v>120</v>
      </c>
      <c r="AF24" s="773" t="s">
        <v>120</v>
      </c>
      <c r="AG24" s="773" t="s">
        <v>120</v>
      </c>
      <c r="AH24" s="773" t="s">
        <v>120</v>
      </c>
      <c r="AI24" s="773" t="s">
        <v>120</v>
      </c>
      <c r="AJ24" s="774" t="s">
        <v>120</v>
      </c>
      <c r="AK24" s="172"/>
    </row>
    <row r="25" spans="1:37" x14ac:dyDescent="0.2">
      <c r="A25" s="175"/>
      <c r="B25" s="970"/>
      <c r="C25" s="632" t="s">
        <v>120</v>
      </c>
      <c r="D25" s="890" t="s">
        <v>120</v>
      </c>
      <c r="E25" s="885" t="s">
        <v>120</v>
      </c>
      <c r="F25" s="283" t="s">
        <v>120</v>
      </c>
      <c r="G25" s="283">
        <v>2</v>
      </c>
      <c r="H25" s="772" t="s">
        <v>120</v>
      </c>
      <c r="I25" s="375" t="s">
        <v>120</v>
      </c>
      <c r="J25" s="375" t="s">
        <v>120</v>
      </c>
      <c r="K25" s="375" t="s">
        <v>120</v>
      </c>
      <c r="L25" s="773" t="s">
        <v>120</v>
      </c>
      <c r="M25" s="773" t="s">
        <v>120</v>
      </c>
      <c r="N25" s="773" t="s">
        <v>120</v>
      </c>
      <c r="O25" s="773" t="s">
        <v>120</v>
      </c>
      <c r="P25" s="773" t="s">
        <v>120</v>
      </c>
      <c r="Q25" s="773" t="s">
        <v>120</v>
      </c>
      <c r="R25" s="773" t="s">
        <v>120</v>
      </c>
      <c r="S25" s="773" t="s">
        <v>120</v>
      </c>
      <c r="T25" s="773" t="s">
        <v>120</v>
      </c>
      <c r="U25" s="773" t="s">
        <v>120</v>
      </c>
      <c r="V25" s="773" t="s">
        <v>120</v>
      </c>
      <c r="W25" s="773" t="s">
        <v>120</v>
      </c>
      <c r="X25" s="773" t="s">
        <v>120</v>
      </c>
      <c r="Y25" s="773" t="s">
        <v>120</v>
      </c>
      <c r="Z25" s="773" t="s">
        <v>120</v>
      </c>
      <c r="AA25" s="773" t="s">
        <v>120</v>
      </c>
      <c r="AB25" s="773" t="s">
        <v>120</v>
      </c>
      <c r="AC25" s="773" t="s">
        <v>120</v>
      </c>
      <c r="AD25" s="773" t="s">
        <v>120</v>
      </c>
      <c r="AE25" s="773" t="s">
        <v>120</v>
      </c>
      <c r="AF25" s="773" t="s">
        <v>120</v>
      </c>
      <c r="AG25" s="773" t="s">
        <v>120</v>
      </c>
      <c r="AH25" s="773" t="s">
        <v>120</v>
      </c>
      <c r="AI25" s="773" t="s">
        <v>120</v>
      </c>
      <c r="AJ25" s="774" t="s">
        <v>120</v>
      </c>
      <c r="AK25" s="172"/>
    </row>
    <row r="26" spans="1:37" x14ac:dyDescent="0.2">
      <c r="A26" s="175"/>
      <c r="B26" s="971"/>
      <c r="C26" s="632" t="s">
        <v>120</v>
      </c>
      <c r="D26" s="890" t="s">
        <v>120</v>
      </c>
      <c r="E26" s="885" t="s">
        <v>120</v>
      </c>
      <c r="F26" s="283" t="s">
        <v>120</v>
      </c>
      <c r="G26" s="283">
        <v>2</v>
      </c>
      <c r="H26" s="772" t="s">
        <v>120</v>
      </c>
      <c r="I26" s="375" t="s">
        <v>120</v>
      </c>
      <c r="J26" s="375" t="s">
        <v>120</v>
      </c>
      <c r="K26" s="375" t="s">
        <v>120</v>
      </c>
      <c r="L26" s="773" t="s">
        <v>120</v>
      </c>
      <c r="M26" s="773" t="s">
        <v>120</v>
      </c>
      <c r="N26" s="773" t="s">
        <v>120</v>
      </c>
      <c r="O26" s="773" t="s">
        <v>120</v>
      </c>
      <c r="P26" s="773" t="s">
        <v>120</v>
      </c>
      <c r="Q26" s="773" t="s">
        <v>120</v>
      </c>
      <c r="R26" s="773" t="s">
        <v>120</v>
      </c>
      <c r="S26" s="773" t="s">
        <v>120</v>
      </c>
      <c r="T26" s="773" t="s">
        <v>120</v>
      </c>
      <c r="U26" s="773" t="s">
        <v>120</v>
      </c>
      <c r="V26" s="773" t="s">
        <v>120</v>
      </c>
      <c r="W26" s="773" t="s">
        <v>120</v>
      </c>
      <c r="X26" s="773" t="s">
        <v>120</v>
      </c>
      <c r="Y26" s="773" t="s">
        <v>120</v>
      </c>
      <c r="Z26" s="773" t="s">
        <v>120</v>
      </c>
      <c r="AA26" s="773" t="s">
        <v>120</v>
      </c>
      <c r="AB26" s="773" t="s">
        <v>120</v>
      </c>
      <c r="AC26" s="773" t="s">
        <v>120</v>
      </c>
      <c r="AD26" s="773" t="s">
        <v>120</v>
      </c>
      <c r="AE26" s="773" t="s">
        <v>120</v>
      </c>
      <c r="AF26" s="773" t="s">
        <v>120</v>
      </c>
      <c r="AG26" s="773" t="s">
        <v>120</v>
      </c>
      <c r="AH26" s="773" t="s">
        <v>120</v>
      </c>
      <c r="AI26" s="773" t="s">
        <v>120</v>
      </c>
      <c r="AJ26" s="774" t="s">
        <v>120</v>
      </c>
      <c r="AK26" s="172"/>
    </row>
    <row r="27" spans="1:37" ht="25.5" x14ac:dyDescent="0.2">
      <c r="A27" s="175"/>
      <c r="B27" s="972"/>
      <c r="C27" s="775" t="s">
        <v>647</v>
      </c>
      <c r="D27" s="778" t="s">
        <v>184</v>
      </c>
      <c r="E27" s="832" t="s">
        <v>798</v>
      </c>
      <c r="F27" s="778" t="s">
        <v>72</v>
      </c>
      <c r="G27" s="778">
        <v>2</v>
      </c>
      <c r="H27" s="772">
        <f>'2. BL Supply'!H26+'6. Preferred (Scenario Yr)'!H38+'6. Preferred (Scenario Yr)'!H14</f>
        <v>0</v>
      </c>
      <c r="I27" s="375">
        <f>'2. BL Supply'!I26+'6. Preferred (Scenario Yr)'!I38+'6. Preferred (Scenario Yr)'!I14</f>
        <v>0</v>
      </c>
      <c r="J27" s="375">
        <f>'2. BL Supply'!J26+'6. Preferred (Scenario Yr)'!J38+'6. Preferred (Scenario Yr)'!J14</f>
        <v>0</v>
      </c>
      <c r="K27" s="375">
        <f>'2. BL Supply'!K26+'6. Preferred (Scenario Yr)'!K38+'6. Preferred (Scenario Yr)'!K14</f>
        <v>0</v>
      </c>
      <c r="L27" s="615">
        <f>'2. BL Supply'!L26+'6. Preferred (Scenario Yr)'!L38+'6. Preferred (Scenario Yr)'!L14</f>
        <v>0</v>
      </c>
      <c r="M27" s="615">
        <f>'2. BL Supply'!M26+'6. Preferred (Scenario Yr)'!M38+'6. Preferred (Scenario Yr)'!M14</f>
        <v>0</v>
      </c>
      <c r="N27" s="615">
        <f>'2. BL Supply'!N26+'6. Preferred (Scenario Yr)'!N38+'6. Preferred (Scenario Yr)'!N14</f>
        <v>0</v>
      </c>
      <c r="O27" s="615">
        <f>'2. BL Supply'!O26+'6. Preferred (Scenario Yr)'!O38+'6. Preferred (Scenario Yr)'!O14</f>
        <v>0</v>
      </c>
      <c r="P27" s="615">
        <f>'2. BL Supply'!P26+'6. Preferred (Scenario Yr)'!P38+'6. Preferred (Scenario Yr)'!P14</f>
        <v>0</v>
      </c>
      <c r="Q27" s="615">
        <f>'2. BL Supply'!Q26+'6. Preferred (Scenario Yr)'!Q38+'6. Preferred (Scenario Yr)'!Q14</f>
        <v>0</v>
      </c>
      <c r="R27" s="615">
        <f>'2. BL Supply'!R26+'6. Preferred (Scenario Yr)'!R38+'6. Preferred (Scenario Yr)'!R14</f>
        <v>0</v>
      </c>
      <c r="S27" s="615">
        <f>'2. BL Supply'!S26+'6. Preferred (Scenario Yr)'!S38+'6. Preferred (Scenario Yr)'!S14</f>
        <v>0</v>
      </c>
      <c r="T27" s="615">
        <f>'2. BL Supply'!T26+'6. Preferred (Scenario Yr)'!T38+'6. Preferred (Scenario Yr)'!T14</f>
        <v>0</v>
      </c>
      <c r="U27" s="615">
        <f>'2. BL Supply'!U26+'6. Preferred (Scenario Yr)'!U38+'6. Preferred (Scenario Yr)'!U14</f>
        <v>0</v>
      </c>
      <c r="V27" s="615">
        <f>'2. BL Supply'!V26+'6. Preferred (Scenario Yr)'!V38+'6. Preferred (Scenario Yr)'!V14</f>
        <v>0</v>
      </c>
      <c r="W27" s="615">
        <f>'2. BL Supply'!W26+'6. Preferred (Scenario Yr)'!W38+'6. Preferred (Scenario Yr)'!W14</f>
        <v>0</v>
      </c>
      <c r="X27" s="615">
        <f>'2. BL Supply'!X26+'6. Preferred (Scenario Yr)'!X38+'6. Preferred (Scenario Yr)'!X14</f>
        <v>0</v>
      </c>
      <c r="Y27" s="615">
        <f>'2. BL Supply'!Y26+'6. Preferred (Scenario Yr)'!Y38+'6. Preferred (Scenario Yr)'!Y14</f>
        <v>0</v>
      </c>
      <c r="Z27" s="615">
        <f>'2. BL Supply'!Z26+'6. Preferred (Scenario Yr)'!Z38+'6. Preferred (Scenario Yr)'!Z14</f>
        <v>0</v>
      </c>
      <c r="AA27" s="615">
        <f>'2. BL Supply'!AA26+'6. Preferred (Scenario Yr)'!AA38+'6. Preferred (Scenario Yr)'!AA14</f>
        <v>0</v>
      </c>
      <c r="AB27" s="615">
        <f>'2. BL Supply'!AB26+'6. Preferred (Scenario Yr)'!AB38+'6. Preferred (Scenario Yr)'!AB14</f>
        <v>0</v>
      </c>
      <c r="AC27" s="615">
        <f>'2. BL Supply'!AC26+'6. Preferred (Scenario Yr)'!AC38+'6. Preferred (Scenario Yr)'!AC14</f>
        <v>0</v>
      </c>
      <c r="AD27" s="615">
        <f>'2. BL Supply'!AD26+'6. Preferred (Scenario Yr)'!AD38+'6. Preferred (Scenario Yr)'!AD14</f>
        <v>0</v>
      </c>
      <c r="AE27" s="615">
        <f>'2. BL Supply'!AE26+'6. Preferred (Scenario Yr)'!AE38+'6. Preferred (Scenario Yr)'!AE14</f>
        <v>0</v>
      </c>
      <c r="AF27" s="615">
        <f>'2. BL Supply'!AF26+'6. Preferred (Scenario Yr)'!AF38+'6. Preferred (Scenario Yr)'!AF14</f>
        <v>0</v>
      </c>
      <c r="AG27" s="615">
        <f>'2. BL Supply'!AG26+'6. Preferred (Scenario Yr)'!AG38+'6. Preferred (Scenario Yr)'!AG14</f>
        <v>0</v>
      </c>
      <c r="AH27" s="615">
        <f>'2. BL Supply'!AH26+'6. Preferred (Scenario Yr)'!AH38+'6. Preferred (Scenario Yr)'!AH14</f>
        <v>0</v>
      </c>
      <c r="AI27" s="615">
        <f>'2. BL Supply'!AI26+'6. Preferred (Scenario Yr)'!AI38+'6. Preferred (Scenario Yr)'!AI14</f>
        <v>0</v>
      </c>
      <c r="AJ27" s="779">
        <f>'2. BL Supply'!AJ26+'6. Preferred (Scenario Yr)'!AJ38+'6. Preferred (Scenario Yr)'!AJ14</f>
        <v>0</v>
      </c>
      <c r="AK27" s="172"/>
    </row>
    <row r="28" spans="1:37" ht="15.75" thickBot="1" x14ac:dyDescent="0.25">
      <c r="A28" s="175"/>
      <c r="B28" s="973"/>
      <c r="C28" s="877" t="s">
        <v>648</v>
      </c>
      <c r="D28" s="892" t="s">
        <v>186</v>
      </c>
      <c r="E28" s="893" t="s">
        <v>649</v>
      </c>
      <c r="F28" s="880" t="s">
        <v>72</v>
      </c>
      <c r="G28" s="880">
        <v>2</v>
      </c>
      <c r="H28" s="845">
        <f>'2. BL Supply'!H27+'6. Preferred (Scenario Yr)'!H41</f>
        <v>0</v>
      </c>
      <c r="I28" s="285">
        <f>'2. BL Supply'!I27+'6. Preferred (Scenario Yr)'!I41</f>
        <v>0</v>
      </c>
      <c r="J28" s="285">
        <f>'2. BL Supply'!J27+'6. Preferred (Scenario Yr)'!J41</f>
        <v>0</v>
      </c>
      <c r="K28" s="285">
        <f>'2. BL Supply'!K27+'6. Preferred (Scenario Yr)'!K41</f>
        <v>0</v>
      </c>
      <c r="L28" s="756">
        <f>'2. BL Supply'!L27+'6. Preferred (Scenario Yr)'!L41</f>
        <v>0</v>
      </c>
      <c r="M28" s="756">
        <f>'2. BL Supply'!M27+'6. Preferred (Scenario Yr)'!M41</f>
        <v>0</v>
      </c>
      <c r="N28" s="756">
        <f>'2. BL Supply'!N27+'6. Preferred (Scenario Yr)'!N41</f>
        <v>0</v>
      </c>
      <c r="O28" s="756">
        <f>'2. BL Supply'!O27+'6. Preferred (Scenario Yr)'!O41</f>
        <v>0</v>
      </c>
      <c r="P28" s="756">
        <f>'2. BL Supply'!P27+'6. Preferred (Scenario Yr)'!P41</f>
        <v>0</v>
      </c>
      <c r="Q28" s="756">
        <f>'2. BL Supply'!Q27+'6. Preferred (Scenario Yr)'!Q41</f>
        <v>0</v>
      </c>
      <c r="R28" s="756">
        <f>'2. BL Supply'!R27+'6. Preferred (Scenario Yr)'!R41</f>
        <v>0</v>
      </c>
      <c r="S28" s="756">
        <f>'2. BL Supply'!S27+'6. Preferred (Scenario Yr)'!S41</f>
        <v>0</v>
      </c>
      <c r="T28" s="756">
        <f>'2. BL Supply'!T27+'6. Preferred (Scenario Yr)'!T41</f>
        <v>0</v>
      </c>
      <c r="U28" s="756">
        <f>'2. BL Supply'!U27+'6. Preferred (Scenario Yr)'!U41</f>
        <v>0</v>
      </c>
      <c r="V28" s="756">
        <f>'2. BL Supply'!V27+'6. Preferred (Scenario Yr)'!V41</f>
        <v>0</v>
      </c>
      <c r="W28" s="756">
        <f>'2. BL Supply'!W27+'6. Preferred (Scenario Yr)'!W41</f>
        <v>0</v>
      </c>
      <c r="X28" s="756">
        <f>'2. BL Supply'!X27+'6. Preferred (Scenario Yr)'!X41</f>
        <v>0</v>
      </c>
      <c r="Y28" s="756">
        <f>'2. BL Supply'!Y27+'6. Preferred (Scenario Yr)'!Y41</f>
        <v>0</v>
      </c>
      <c r="Z28" s="756">
        <f>'2. BL Supply'!Z27+'6. Preferred (Scenario Yr)'!Z41</f>
        <v>0</v>
      </c>
      <c r="AA28" s="756">
        <f>'2. BL Supply'!AA27+'6. Preferred (Scenario Yr)'!AA41</f>
        <v>0</v>
      </c>
      <c r="AB28" s="756">
        <f>'2. BL Supply'!AB27+'6. Preferred (Scenario Yr)'!AB41</f>
        <v>0</v>
      </c>
      <c r="AC28" s="756">
        <f>'2. BL Supply'!AC27+'6. Preferred (Scenario Yr)'!AC41</f>
        <v>0</v>
      </c>
      <c r="AD28" s="756">
        <f>'2. BL Supply'!AD27+'6. Preferred (Scenario Yr)'!AD41</f>
        <v>0</v>
      </c>
      <c r="AE28" s="756">
        <f>'2. BL Supply'!AE27+'6. Preferred (Scenario Yr)'!AE41</f>
        <v>0</v>
      </c>
      <c r="AF28" s="756">
        <f>'2. BL Supply'!AF27+'6. Preferred (Scenario Yr)'!AF41</f>
        <v>0</v>
      </c>
      <c r="AG28" s="756">
        <f>'2. BL Supply'!AG27+'6. Preferred (Scenario Yr)'!AG41</f>
        <v>0</v>
      </c>
      <c r="AH28" s="756">
        <f>'2. BL Supply'!AH27+'6. Preferred (Scenario Yr)'!AH41</f>
        <v>0</v>
      </c>
      <c r="AI28" s="756">
        <f>'2. BL Supply'!AI27+'6. Preferred (Scenario Yr)'!AI41</f>
        <v>0</v>
      </c>
      <c r="AJ28" s="846">
        <f>'2. BL Supply'!AJ27+'6. Preferred (Scenario Yr)'!AJ41</f>
        <v>0</v>
      </c>
      <c r="AK28" s="172"/>
    </row>
    <row r="29" spans="1:37" ht="15.75" x14ac:dyDescent="0.25">
      <c r="A29" s="175"/>
      <c r="B29" s="195"/>
      <c r="C29" s="172"/>
      <c r="D29" s="290"/>
      <c r="E29" s="291"/>
      <c r="F29" s="196"/>
      <c r="G29" s="196"/>
      <c r="H29" s="196"/>
      <c r="I29" s="199"/>
      <c r="J29" s="292"/>
      <c r="K29" s="293"/>
      <c r="L29" s="294"/>
      <c r="M29" s="295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37" ht="15.75" x14ac:dyDescent="0.25">
      <c r="A30" s="175"/>
      <c r="B30" s="195"/>
      <c r="C30" s="172"/>
      <c r="D30" s="296"/>
      <c r="E30" s="297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37" ht="15.75" x14ac:dyDescent="0.25">
      <c r="A31" s="175"/>
      <c r="B31" s="195"/>
      <c r="C31" s="196"/>
      <c r="D31" s="290"/>
      <c r="E31" s="291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37" ht="15.75" x14ac:dyDescent="0.25">
      <c r="A32" s="175"/>
      <c r="B32" s="195"/>
      <c r="C32" s="196"/>
      <c r="D32" s="298" t="str">
        <f>'TITLE PAGE'!B9</f>
        <v>Company:</v>
      </c>
      <c r="E32" s="156" t="str">
        <f>'TITLE PAGE'!D9</f>
        <v>Hafren Dyfrdwy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195"/>
      <c r="C33" s="196"/>
      <c r="D33" s="299" t="str">
        <f>'TITLE PAGE'!B10</f>
        <v>Resource Zone Name:</v>
      </c>
      <c r="E33" s="160" t="str">
        <f>'TITLE PAGE'!D10</f>
        <v>Llanfyllin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195"/>
      <c r="C34" s="196"/>
      <c r="D34" s="299" t="str">
        <f>'TITLE PAGE'!B11</f>
        <v>Resource Zone Number:</v>
      </c>
      <c r="E34" s="163">
        <f>'TITLE PAGE'!D11</f>
        <v>3</v>
      </c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195"/>
      <c r="C35" s="196"/>
      <c r="D35" s="299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195"/>
      <c r="C36" s="196"/>
      <c r="D36" s="300" t="str">
        <f>'TITLE PAGE'!B13</f>
        <v xml:space="preserve">Chosen Level of Service:  </v>
      </c>
      <c r="E36" s="168" t="str">
        <f>'TITLE PAGE'!D13</f>
        <v>No more than 1 in 40 years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sheetProtection algorithmName="SHA-512" hashValue="smWRMyZFMrwpTSC+z1aAeJsh/9+txECWQswfnDRi9lv7GXWi49DHIdtJkAdwN6VUA4didWN4wDm0mkQu49R3LQ==" saltValue="g3j37fpCpx+kJo3fNLkShQ==" spinCount="100000" sheet="1" objects="1" scenarios="1"/>
  <mergeCells count="3">
    <mergeCell ref="B3:B12"/>
    <mergeCell ref="B13:B26"/>
    <mergeCell ref="B27:B28"/>
  </mergeCells>
  <pageMargins left="0.7" right="0.7" top="0.75" bottom="0.75" header="0.3" footer="0.3"/>
  <pageSetup paperSize="9" orientation="portrait" verticalDpi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3d2cf0cd-f524-4152-8aab-4099e63f8139">Tables</DocType>
    <Company xmlns="3d2cf0cd-f524-4152-8aab-4099e63f8139">HD</Company>
    <Stage xmlns="3d2cf0cd-f524-4152-8aab-4099e63f8139">Final WRMP</Stage>
    <Sensitivity xmlns="3d2cf0cd-f524-4152-8aab-4099e63f81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5CA1EA8D44514C8C2547ACA6A977CA" ma:contentTypeVersion="4" ma:contentTypeDescription="Create a new document." ma:contentTypeScope="" ma:versionID="3cdd8a4a08fc687bf0b55e5a8c255cb8">
  <xsd:schema xmlns:xsd="http://www.w3.org/2001/XMLSchema" xmlns:xs="http://www.w3.org/2001/XMLSchema" xmlns:p="http://schemas.microsoft.com/office/2006/metadata/properties" xmlns:ns2="3d2cf0cd-f524-4152-8aab-4099e63f8139" targetNamespace="http://schemas.microsoft.com/office/2006/metadata/properties" ma:root="true" ma:fieldsID="e1262b774809abeb13b128c0306711d3" ns2:_="">
    <xsd:import namespace="3d2cf0cd-f524-4152-8aab-4099e63f8139"/>
    <xsd:element name="properties">
      <xsd:complexType>
        <xsd:sequence>
          <xsd:element name="documentManagement">
            <xsd:complexType>
              <xsd:all>
                <xsd:element ref="ns2:Stage" minOccurs="0"/>
                <xsd:element ref="ns2:DocType" minOccurs="0"/>
                <xsd:element ref="ns2:Company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cf0cd-f524-4152-8aab-4099e63f8139" elementFormDefault="qualified">
    <xsd:import namespace="http://schemas.microsoft.com/office/2006/documentManagement/types"/>
    <xsd:import namespace="http://schemas.microsoft.com/office/infopath/2007/PartnerControls"/>
    <xsd:element name="Stage" ma:index="8" nillable="true" ma:displayName="Stage" ma:format="RadioButtons" ma:internalName="Stage">
      <xsd:simpleType>
        <xsd:restriction base="dms:Choice">
          <xsd:enumeration value="Final WRMP"/>
          <xsd:enumeration value="Draft WRMP"/>
          <xsd:enumeration value="n/a"/>
        </xsd:restriction>
      </xsd:simpleType>
    </xsd:element>
    <xsd:element name="DocType" ma:index="9" nillable="true" ma:displayName="DocType" ma:format="RadioButtons" ma:internalName="DocType">
      <xsd:simpleType>
        <xsd:restriction base="dms:Choice">
          <xsd:enumeration value="Narrative"/>
          <xsd:enumeration value="Tables"/>
          <xsd:enumeration value="Market Information"/>
          <xsd:enumeration value="n/a"/>
        </xsd:restriction>
      </xsd:simpleType>
    </xsd:element>
    <xsd:element name="Company" ma:index="10" nillable="true" ma:displayName="Company" ma:default="ST" ma:format="RadioButtons" ma:internalName="Company">
      <xsd:simpleType>
        <xsd:restriction base="dms:Choice">
          <xsd:enumeration value="ST"/>
          <xsd:enumeration value="HD"/>
          <xsd:enumeration value="DVW"/>
          <xsd:enumeration value="Non specific"/>
          <xsd:enumeration value="n/a"/>
        </xsd:restriction>
      </xsd:simpleType>
    </xsd:element>
    <xsd:element name="Sensitivity" ma:index="11" nillable="true" ma:displayName="Sensitivity" ma:format="RadioButtons" ma:internalName="Sensitivity">
      <xsd:simpleType>
        <xsd:restriction base="dms:Choice">
          <xsd:enumeration value="Official"/>
          <xsd:enumeration value="Public"/>
          <xsd:enumeration value="n/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3CE66-E3F7-4675-9940-7CCBE781AFD9}">
  <ds:schemaRefs>
    <ds:schemaRef ds:uri="http://purl.org/dc/elements/1.1/"/>
    <ds:schemaRef ds:uri="http://schemas.openxmlformats.org/package/2006/metadata/core-properties"/>
    <ds:schemaRef ds:uri="http://purl.org/dc/terms/"/>
    <ds:schemaRef ds:uri="3d2cf0cd-f524-4152-8aab-4099e63f813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1AF950-82F0-409B-A300-95D5E29F7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2cf0cd-f524-4152-8aab-4099e63f8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6A8B7A-6516-4D96-9724-3270809A3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2016-06-02T10:12:30Z</dcterms:created>
  <dcterms:modified xsi:type="dcterms:W3CDTF">2019-08-05T17:11:43Z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0x010100E55CA1EA8D44514C8C2547ACA6A977CA</vt:lpwstr>
  </property>
</Properties>
</file>